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066" activeTab="0"/>
  </bookViews>
  <sheets>
    <sheet name="Start" sheetId="1" r:id="rId1"/>
    <sheet name="Maschinenkosten" sheetId="2" r:id="rId2"/>
    <sheet name="ZSFG" sheetId="3" r:id="rId3"/>
    <sheet name="AV" sheetId="4" r:id="rId4"/>
    <sheet name="Druckvorlage" sheetId="5" r:id="rId5"/>
    <sheet name="Bedienungsanleitung" sheetId="6" r:id="rId6"/>
  </sheets>
  <definedNames>
    <definedName name="abgeschrieben?">'Start'!#REF!</definedName>
    <definedName name="Afa">'Start'!$E$11</definedName>
    <definedName name="Anschaffungsjahr">'Start'!#REF!</definedName>
    <definedName name="Anschaffungswert">'Start'!#REF!</definedName>
    <definedName name="Betriebsstunden">'Start'!$D$7</definedName>
    <definedName name="Derzeit">'Start'!$G$1</definedName>
    <definedName name="Dieselpreis">'Start'!#REF!</definedName>
    <definedName name="DP">'Start'!$D$5</definedName>
    <definedName name="_xlnm.Print_Area" localSheetId="3">'AV'!$A$1:$O$40</definedName>
    <definedName name="Excel_BuiltIn_Print_Area_1">'Start'!$A$1:$H$49</definedName>
    <definedName name="Excel_BuiltIn_Print_Area_4">'AV'!$A$1:$O$50</definedName>
    <definedName name="Excel_BuiltIn_Print_Area_4_1">'AV'!$A$1:$O$50</definedName>
    <definedName name="heute">'Start'!$G$1</definedName>
    <definedName name="Inflation">'Start'!$D$6</definedName>
    <definedName name="Jahresfixkosten">'Start'!#REF!</definedName>
    <definedName name="Jahreskosten">'Start'!$G$22</definedName>
    <definedName name="JahresVariableKosten">'Start'!$G$19</definedName>
    <definedName name="Leistung">'Start'!#REF!</definedName>
    <definedName name="Maschine">'Start'!#REF!</definedName>
    <definedName name="MR...Tarif">'Start'!#REF!</definedName>
    <definedName name="Nutzungsdauer">'Start'!$D$6</definedName>
    <definedName name="Reparaturen">'Start'!$H$7</definedName>
    <definedName name="Reparaturkosten">'Start'!$D$17</definedName>
    <definedName name="Restwert">'Start'!$D$4</definedName>
    <definedName name="Schmiermittelkosten">'Start'!$D$14</definedName>
    <definedName name="Stundenfixkosten">'Start'!#REF!</definedName>
    <definedName name="Stundenkosten">'Start'!$D$21</definedName>
    <definedName name="StundenVariableKosten">'Start'!$D$18</definedName>
    <definedName name="Stundenverbrauch">'Start'!$H$4</definedName>
    <definedName name="Treibstoffkosten">'Start'!$E$13</definedName>
    <definedName name="Unterbringung">'Start'!$H$6</definedName>
    <definedName name="UV">'Start'!#REF!</definedName>
    <definedName name="Verzinsung">'Start'!$H$5</definedName>
    <definedName name="Zinsen">'Start'!$E$12</definedName>
  </definedNames>
  <calcPr fullCalcOnLoad="1"/>
</workbook>
</file>

<file path=xl/sharedStrings.xml><?xml version="1.0" encoding="utf-8"?>
<sst xmlns="http://schemas.openxmlformats.org/spreadsheetml/2006/main" count="163" uniqueCount="113">
  <si>
    <t>Maschinenkosten und
Verfahrenskosten</t>
  </si>
  <si>
    <t>Einfüllfeld</t>
  </si>
  <si>
    <r>
      <t>frei verwendbar
Autor: DI H.Erbe</t>
    </r>
    <r>
      <rPr>
        <sz val="10"/>
        <rFont val="Arial"/>
        <family val="2"/>
      </rPr>
      <t xml:space="preserve">r
</t>
    </r>
    <r>
      <rPr>
        <b/>
        <sz val="10"/>
        <color indexed="10"/>
        <rFont val="Arial"/>
        <family val="2"/>
      </rPr>
      <t>Schaltflächen verwenden!!!</t>
    </r>
  </si>
  <si>
    <t>DI H.Erber - Betriebslehre - LLA St.Johann</t>
  </si>
  <si>
    <r>
      <t xml:space="preserve">Maschinen: </t>
    </r>
    <r>
      <rPr>
        <b/>
        <sz val="12"/>
        <color indexed="13"/>
        <rFont val="Verdana"/>
        <family val="2"/>
      </rPr>
      <t>kein eigener Antrieb</t>
    </r>
    <r>
      <rPr>
        <sz val="12"/>
        <color indexed="15"/>
        <rFont val="Verdana"/>
        <family val="2"/>
      </rPr>
      <t xml:space="preserve"> oder </t>
    </r>
    <r>
      <rPr>
        <b/>
        <sz val="12"/>
        <color indexed="13"/>
        <rFont val="Verdana"/>
        <family val="2"/>
      </rPr>
      <t>Diesel</t>
    </r>
  </si>
  <si>
    <t>Dieselpreis €/l:</t>
  </si>
  <si>
    <t>geschätzte Inflation:</t>
  </si>
  <si>
    <r>
      <t xml:space="preserve">Maschinen: </t>
    </r>
    <r>
      <rPr>
        <sz val="12"/>
        <color indexed="15"/>
        <rFont val="Verdana"/>
        <family val="2"/>
      </rPr>
      <t xml:space="preserve">Betrieb mit </t>
    </r>
    <r>
      <rPr>
        <b/>
        <sz val="12"/>
        <color indexed="13"/>
        <rFont val="Verdana"/>
        <family val="2"/>
      </rPr>
      <t>Strom, Gemisch, Benzin…</t>
    </r>
  </si>
  <si>
    <t>Kosten von Arbeitsverfahren</t>
  </si>
  <si>
    <t>Fragen???</t>
  </si>
  <si>
    <t>http://blrw.twoday.net/</t>
  </si>
  <si>
    <t>Anschaffungsjahr</t>
  </si>
  <si>
    <t>Anschaffungswert (AW) €</t>
  </si>
  <si>
    <t>Restwert €</t>
  </si>
  <si>
    <t>Wiederbeschaffungswert €</t>
  </si>
  <si>
    <t>abgeschrieben?</t>
  </si>
  <si>
    <t>Leistung kW</t>
  </si>
  <si>
    <t>Nutzungsdauer J</t>
  </si>
  <si>
    <t>Einsatzstunden /Jahr</t>
  </si>
  <si>
    <t>Verzinsung %</t>
  </si>
  <si>
    <t>Unterbr.,Vers. % v.AW</t>
  </si>
  <si>
    <t>Reparaturkosten % v.AW/100 h</t>
  </si>
  <si>
    <t>Variable Kosten/h</t>
  </si>
  <si>
    <t>:::::::::::::::::::::::::::::::::::::::::::::::::::::::::::</t>
  </si>
  <si>
    <t>Fixkosten €/h</t>
  </si>
  <si>
    <t>Var. Kosten €/h</t>
  </si>
  <si>
    <t>Gesamtkosten €/h</t>
  </si>
  <si>
    <t>Einfüllfelder</t>
  </si>
  <si>
    <t>MR</t>
  </si>
  <si>
    <t>Modellrechnung für den Unterricht!</t>
  </si>
  <si>
    <t>Lohnanspruch pro Akh</t>
  </si>
  <si>
    <t>Ergebnis der Berechnungen:</t>
  </si>
  <si>
    <t>Summe Maschinenkosten fix</t>
  </si>
  <si>
    <t>Summe Maschinenkosten variabel</t>
  </si>
  <si>
    <t>Summe Lohnanspruch</t>
  </si>
  <si>
    <t>h zu</t>
  </si>
  <si>
    <t>* Mannstunden sind separat zu ermitteln</t>
  </si>
  <si>
    <t>Arbeitsdauer</t>
  </si>
  <si>
    <t>An- bzw Aufbaugerät oder MR u. ä.</t>
  </si>
  <si>
    <t>in Akh</t>
  </si>
  <si>
    <t>Kosten variabel</t>
  </si>
  <si>
    <t>Kosten fix</t>
  </si>
  <si>
    <t>Gesamt</t>
  </si>
  <si>
    <t>Nr.</t>
  </si>
  <si>
    <t>Art der Arbeit</t>
  </si>
  <si>
    <t>Art (aus Listenfeld auswählen)</t>
  </si>
  <si>
    <t>Dauer h</t>
  </si>
  <si>
    <t>eigen/h</t>
  </si>
  <si>
    <t>MR/h</t>
  </si>
  <si>
    <t>gesamt</t>
  </si>
  <si>
    <t>€/h</t>
  </si>
  <si>
    <t>kosten</t>
  </si>
  <si>
    <t>Maschine</t>
  </si>
  <si>
    <t>Reparaturkosten % v.AW/100 h
aus ÖKL-Richtwerten</t>
  </si>
  <si>
    <t>Variable Kosten/h
aus ÖKL-Richtwerten</t>
  </si>
  <si>
    <t>Traktor (Beispiel)</t>
  </si>
  <si>
    <t>Mäher (Beispiel)</t>
  </si>
  <si>
    <t>T1-T4</t>
  </si>
  <si>
    <t>Dauer</t>
  </si>
  <si>
    <t>VK</t>
  </si>
  <si>
    <t>FK</t>
  </si>
  <si>
    <t>* Zug- und Trägerfahrzeuge bei Maschinenkosten einpflegen T1…T4</t>
  </si>
  <si>
    <t>Hinweise:</t>
  </si>
  <si>
    <t>Zugfahrzeug (Art, Dauer, Kosten)</t>
  </si>
  <si>
    <t>Maschine: 
die ersten 4 (!!!) 
sind für Zug- und Träger
fahrzeuge reserviert</t>
  </si>
  <si>
    <t>1) Eingabe der Maschinen mithilfe von ÖKL</t>
  </si>
  <si>
    <t>BEACHTE: die ersten 4 Datensätze sind für Zug- oder Trägerfahrzeuge reserviert</t>
  </si>
  <si>
    <t>2) Berechnung der Verfahrenskosten</t>
  </si>
  <si>
    <t>Besondere Situationen:</t>
  </si>
  <si>
    <t>Handarbeit:</t>
  </si>
  <si>
    <r>
      <t xml:space="preserve">Zugfahrzeug bleibt leer, bei "Art" wählt man </t>
    </r>
    <r>
      <rPr>
        <b/>
        <sz val="10"/>
        <color indexed="10"/>
        <rFont val="Arial"/>
        <family val="2"/>
      </rPr>
      <t>MR</t>
    </r>
    <r>
      <rPr>
        <sz val="10"/>
        <color indexed="8"/>
        <rFont val="Arial"/>
        <family val="2"/>
      </rPr>
      <t xml:space="preserve"> (immer an 2.Stelle im Auswahlfeld), gi</t>
    </r>
    <r>
      <rPr>
        <sz val="10"/>
        <rFont val="Arial"/>
        <family val="2"/>
      </rPr>
      <t xml:space="preserve">bt </t>
    </r>
    <r>
      <rPr>
        <b/>
        <sz val="10"/>
        <color indexed="17"/>
        <rFont val="Arial"/>
        <family val="2"/>
      </rPr>
      <t>Dauer</t>
    </r>
    <r>
      <rPr>
        <sz val="10"/>
        <rFont val="Arial"/>
        <family val="2"/>
      </rPr>
      <t xml:space="preserve"> an und den zu bezahlenden </t>
    </r>
    <r>
      <rPr>
        <b/>
        <sz val="10"/>
        <color indexed="30"/>
        <rFont val="Arial"/>
        <family val="2"/>
      </rPr>
      <t>Stundensatz</t>
    </r>
  </si>
  <si>
    <r>
      <t xml:space="preserve">nur </t>
    </r>
    <r>
      <rPr>
        <b/>
        <sz val="10"/>
        <color indexed="10"/>
        <rFont val="Arial"/>
        <family val="2"/>
      </rPr>
      <t>Arbeitsdauer</t>
    </r>
    <r>
      <rPr>
        <sz val="10"/>
        <rFont val="Arial"/>
        <family val="2"/>
      </rPr>
      <t xml:space="preserve"> eingeben</t>
    </r>
  </si>
  <si>
    <r>
      <t xml:space="preserve">anschließend wählt man das verwendete </t>
    </r>
    <r>
      <rPr>
        <b/>
        <sz val="10"/>
        <color indexed="10"/>
        <rFont val="Arial"/>
        <family val="2"/>
      </rPr>
      <t>Anbaugerät</t>
    </r>
    <r>
      <rPr>
        <sz val="10"/>
        <rFont val="Arial"/>
        <family val="2"/>
      </rPr>
      <t xml:space="preserve"> und gibt die </t>
    </r>
    <r>
      <rPr>
        <b/>
        <sz val="10"/>
        <color indexed="49"/>
        <rFont val="Arial"/>
        <family val="2"/>
      </rPr>
      <t>Arbeitsdauer in Stunden</t>
    </r>
    <r>
      <rPr>
        <sz val="10"/>
        <rFont val="Arial"/>
        <family val="2"/>
      </rPr>
      <t xml:space="preserve"> ein (Kosten werden automatisch berechnet)</t>
    </r>
  </si>
  <si>
    <r>
      <t xml:space="preserve">zuerst wählt man das verwendete </t>
    </r>
    <r>
      <rPr>
        <b/>
        <sz val="10"/>
        <color indexed="10"/>
        <rFont val="Arial"/>
        <family val="2"/>
      </rPr>
      <t>Zugfahrzeug</t>
    </r>
    <r>
      <rPr>
        <sz val="10"/>
        <rFont val="Arial"/>
        <family val="2"/>
      </rPr>
      <t xml:space="preserve"> und gibt die </t>
    </r>
    <r>
      <rPr>
        <b/>
        <sz val="10"/>
        <color indexed="49"/>
        <rFont val="Arial"/>
        <family val="2"/>
      </rPr>
      <t>Arbeitsdauer in Stunden</t>
    </r>
    <r>
      <rPr>
        <sz val="10"/>
        <rFont val="Arial"/>
        <family val="2"/>
      </rPr>
      <t xml:space="preserve"> ein (Kosten werden automatisch berechnet)</t>
    </r>
  </si>
  <si>
    <t>immer Schaltflächen verwenden!!!!!!!!!!</t>
  </si>
  <si>
    <t>Sonstiges…in der Berechnungszusammenfassung…</t>
  </si>
  <si>
    <r>
      <t>hier können die</t>
    </r>
    <r>
      <rPr>
        <b/>
        <sz val="10"/>
        <color indexed="10"/>
        <rFont val="Arial"/>
        <family val="2"/>
      </rPr>
      <t xml:space="preserve"> Kosten für zugekaufte Betriebsmittel</t>
    </r>
    <r>
      <rPr>
        <sz val="10"/>
        <rFont val="Arial"/>
        <family val="2"/>
      </rPr>
      <t xml:space="preserve"> eingegeben werden, die noch nicht erfasst wurden (Saatgut, Wickelfolien…)</t>
    </r>
  </si>
  <si>
    <r>
      <t xml:space="preserve">Bei der Ermittlung der </t>
    </r>
    <r>
      <rPr>
        <b/>
        <sz val="10"/>
        <rFont val="Arial"/>
        <family val="2"/>
      </rPr>
      <t>Variablen Kosten</t>
    </r>
    <r>
      <rPr>
        <sz val="10"/>
        <rFont val="Arial"/>
        <family val="2"/>
      </rPr>
      <t xml:space="preserve"> ist folgendermassen vorzugehen:</t>
    </r>
  </si>
  <si>
    <r>
      <t xml:space="preserve">BEACHTE: bei Gemisch-/Benzin-/Elektrobetrieb muss die </t>
    </r>
    <r>
      <rPr>
        <b/>
        <sz val="10"/>
        <color indexed="40"/>
        <rFont val="Arial"/>
        <family val="2"/>
      </rPr>
      <t>blau</t>
    </r>
    <r>
      <rPr>
        <sz val="10"/>
        <rFont val="Arial"/>
        <family val="2"/>
      </rPr>
      <t>-beschriftete Schaltfläche benutzt werden.</t>
    </r>
  </si>
  <si>
    <t>Überbetriebliche Arbeitseinsätze (z.B. MR):</t>
  </si>
  <si>
    <t>Die vorhandenen Musterdatensätze (T1 bis T4) können beliebig überschrieben, dürfen jedoch nicht gelöscht werden</t>
  </si>
  <si>
    <t>Variable Kosten pro Stunde aus ÖKL-Selbstkosten-Richtwerten online (Link)</t>
  </si>
  <si>
    <t>Ladewagen</t>
  </si>
  <si>
    <t>Hoflader</t>
  </si>
  <si>
    <t>T3</t>
  </si>
  <si>
    <t>T4</t>
  </si>
  <si>
    <t>Miststreuer</t>
  </si>
  <si>
    <t>Mäher</t>
  </si>
  <si>
    <t>Frontlader mittel</t>
  </si>
  <si>
    <t>Wiesenegge</t>
  </si>
  <si>
    <t>Kreisler</t>
  </si>
  <si>
    <t>Mähwerk</t>
  </si>
  <si>
    <t>Schwader</t>
  </si>
  <si>
    <t>Mist laden</t>
  </si>
  <si>
    <t>Mist streuen</t>
  </si>
  <si>
    <t>Egge fahren</t>
  </si>
  <si>
    <t>Mähen 1. Schnitt</t>
  </si>
  <si>
    <t>Zetten, 3x wenden</t>
  </si>
  <si>
    <t>Schwaden</t>
  </si>
  <si>
    <t>Laden, Einbringen</t>
  </si>
  <si>
    <t>Einlagern</t>
  </si>
  <si>
    <t>Jauche ausbringen (MR)</t>
  </si>
  <si>
    <t>Mähen 2. Schnitt</t>
  </si>
  <si>
    <t>Traktor</t>
  </si>
  <si>
    <t>händische Feldarbeit</t>
  </si>
  <si>
    <t>Zweischnittwiese</t>
  </si>
  <si>
    <t>8 ha</t>
  </si>
  <si>
    <t>Mähen Mäher</t>
  </si>
  <si>
    <t>Beispiel: Zweischnittwiese</t>
  </si>
  <si>
    <t>Leistungen/Kosten von Arbeitsverfahren Außenwirtschaft:</t>
  </si>
  <si>
    <t>Erlöse aus Verkauf</t>
  </si>
  <si>
    <r>
      <t xml:space="preserve">Sonstige variable Kosten (mit </t>
    </r>
    <r>
      <rPr>
        <b/>
        <sz val="11"/>
        <color indexed="10"/>
        <rFont val="Verdana"/>
        <family val="2"/>
      </rPr>
      <t>MINUS</t>
    </r>
    <r>
      <rPr>
        <sz val="11"/>
        <rFont val="Verdana"/>
        <family val="2"/>
      </rPr>
      <t xml:space="preserve"> eingeben!)</t>
    </r>
  </si>
  <si>
    <t>Ver 1.17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</si>
</sst>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#,##0&quot; .-&quot;"/>
    <numFmt numFmtId="166" formatCode="0.0"/>
    <numFmt numFmtId="167" formatCode="&quot;€ &quot;#,##0.0"/>
    <numFmt numFmtId="168" formatCode="_-* #,##0.00\ [$€-407]_-;\-* #,##0.00\ [$€-407]_-;_-* &quot;-&quot;??\ [$€-407]_-;_-@_-"/>
  </numFmts>
  <fonts count="83">
    <font>
      <sz val="10"/>
      <name val="Arial"/>
      <family val="2"/>
    </font>
    <font>
      <b/>
      <sz val="10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4"/>
      <color indexed="15"/>
      <name val="Verdana"/>
      <family val="2"/>
    </font>
    <font>
      <b/>
      <sz val="12"/>
      <color indexed="13"/>
      <name val="Verdana"/>
      <family val="2"/>
    </font>
    <font>
      <sz val="12"/>
      <color indexed="15"/>
      <name val="Verdana"/>
      <family val="2"/>
    </font>
    <font>
      <sz val="10"/>
      <color indexed="15"/>
      <name val="Verdana"/>
      <family val="2"/>
    </font>
    <font>
      <sz val="10"/>
      <color indexed="11"/>
      <name val="Verdana"/>
      <family val="2"/>
    </font>
    <font>
      <u val="single"/>
      <sz val="7.5"/>
      <color indexed="12"/>
      <name val="Arial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u val="single"/>
      <sz val="14"/>
      <color indexed="12"/>
      <name val="Arial"/>
      <family val="2"/>
    </font>
    <font>
      <b/>
      <i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54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4"/>
      <color indexed="31"/>
      <name val="Verdana"/>
      <family val="2"/>
    </font>
    <font>
      <sz val="10"/>
      <color indexed="9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b/>
      <sz val="24"/>
      <name val="Arial"/>
      <family val="2"/>
    </font>
    <font>
      <b/>
      <sz val="10"/>
      <color indexed="40"/>
      <name val="Arial"/>
      <family val="2"/>
    </font>
    <font>
      <sz val="10"/>
      <color indexed="10"/>
      <name val="Verdana"/>
      <family val="2"/>
    </font>
    <font>
      <u val="single"/>
      <sz val="12"/>
      <color indexed="12"/>
      <name val="Arial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u val="single"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u val="single"/>
      <sz val="9"/>
      <color rgb="FF00B0F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67" fillId="0" borderId="0" applyNumberFormat="0" applyFill="0" applyBorder="0" applyAlignment="0" applyProtection="0"/>
    <xf numFmtId="41" fontId="0" fillId="0" borderId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43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 vertical="top" wrapText="1"/>
    </xf>
    <xf numFmtId="0" fontId="1" fillId="0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0" fontId="10" fillId="36" borderId="0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10" fontId="1" fillId="33" borderId="10" xfId="0" applyNumberFormat="1" applyFont="1" applyFill="1" applyBorder="1" applyAlignment="1" applyProtection="1">
      <alignment/>
      <protection locked="0"/>
    </xf>
    <xf numFmtId="0" fontId="6" fillId="36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5" fillId="0" borderId="0" xfId="48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66" fontId="0" fillId="0" borderId="0" xfId="0" applyNumberFormat="1" applyAlignment="1">
      <alignment/>
    </xf>
    <xf numFmtId="1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textRotation="90"/>
      <protection/>
    </xf>
    <xf numFmtId="0" fontId="22" fillId="0" borderId="0" xfId="0" applyFont="1" applyAlignment="1" applyProtection="1">
      <alignment horizontal="center" textRotation="90"/>
      <protection/>
    </xf>
    <xf numFmtId="166" fontId="3" fillId="0" borderId="0" xfId="0" applyNumberFormat="1" applyFont="1" applyAlignment="1" applyProtection="1">
      <alignment horizontal="center" textRotation="90"/>
      <protection/>
    </xf>
    <xf numFmtId="1" fontId="22" fillId="0" borderId="0" xfId="0" applyNumberFormat="1" applyFont="1" applyAlignment="1" applyProtection="1">
      <alignment horizontal="center" textRotation="90"/>
      <protection/>
    </xf>
    <xf numFmtId="2" fontId="3" fillId="0" borderId="0" xfId="0" applyNumberFormat="1" applyFont="1" applyAlignment="1" applyProtection="1">
      <alignment horizontal="center" textRotation="90"/>
      <protection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21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2" fontId="25" fillId="37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5" fillId="37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23" fillId="37" borderId="24" xfId="0" applyFont="1" applyFill="1" applyBorder="1" applyAlignment="1" applyProtection="1">
      <alignment/>
      <protection/>
    </xf>
    <xf numFmtId="0" fontId="23" fillId="37" borderId="25" xfId="0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/>
      <protection/>
    </xf>
    <xf numFmtId="0" fontId="23" fillId="37" borderId="26" xfId="0" applyFont="1" applyFill="1" applyBorder="1" applyAlignment="1" applyProtection="1">
      <alignment/>
      <protection/>
    </xf>
    <xf numFmtId="0" fontId="23" fillId="37" borderId="27" xfId="0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167" fontId="23" fillId="37" borderId="27" xfId="0" applyNumberFormat="1" applyFont="1" applyFill="1" applyBorder="1" applyAlignment="1" applyProtection="1">
      <alignment/>
      <protection/>
    </xf>
    <xf numFmtId="0" fontId="23" fillId="37" borderId="28" xfId="0" applyFont="1" applyFill="1" applyBorder="1" applyAlignment="1" applyProtection="1">
      <alignment/>
      <protection/>
    </xf>
    <xf numFmtId="165" fontId="27" fillId="0" borderId="0" xfId="0" applyNumberFormat="1" applyFont="1" applyFill="1" applyBorder="1" applyAlignment="1" applyProtection="1">
      <alignment/>
      <protection/>
    </xf>
    <xf numFmtId="0" fontId="28" fillId="37" borderId="29" xfId="0" applyFont="1" applyFill="1" applyBorder="1" applyAlignment="1" applyProtection="1">
      <alignment/>
      <protection/>
    </xf>
    <xf numFmtId="0" fontId="29" fillId="37" borderId="30" xfId="0" applyFont="1" applyFill="1" applyBorder="1" applyAlignment="1" applyProtection="1">
      <alignment/>
      <protection/>
    </xf>
    <xf numFmtId="0" fontId="23" fillId="38" borderId="0" xfId="0" applyFont="1" applyFill="1" applyBorder="1" applyAlignment="1" applyProtection="1">
      <alignment/>
      <protection/>
    </xf>
    <xf numFmtId="0" fontId="23" fillId="0" borderId="31" xfId="0" applyFont="1" applyFill="1" applyBorder="1" applyAlignment="1" applyProtection="1">
      <alignment/>
      <protection/>
    </xf>
    <xf numFmtId="1" fontId="23" fillId="0" borderId="31" xfId="0" applyNumberFormat="1" applyFont="1" applyFill="1" applyBorder="1" applyAlignment="1" applyProtection="1">
      <alignment/>
      <protection/>
    </xf>
    <xf numFmtId="0" fontId="23" fillId="39" borderId="32" xfId="0" applyFont="1" applyFill="1" applyBorder="1" applyAlignment="1" applyProtection="1">
      <alignment/>
      <protection/>
    </xf>
    <xf numFmtId="0" fontId="23" fillId="36" borderId="33" xfId="0" applyFont="1" applyFill="1" applyBorder="1" applyAlignment="1" applyProtection="1">
      <alignment/>
      <protection/>
    </xf>
    <xf numFmtId="0" fontId="23" fillId="36" borderId="34" xfId="0" applyFont="1" applyFill="1" applyBorder="1" applyAlignment="1" applyProtection="1">
      <alignment/>
      <protection/>
    </xf>
    <xf numFmtId="0" fontId="23" fillId="36" borderId="35" xfId="0" applyFont="1" applyFill="1" applyBorder="1" applyAlignment="1" applyProtection="1">
      <alignment/>
      <protection/>
    </xf>
    <xf numFmtId="0" fontId="23" fillId="39" borderId="36" xfId="0" applyFont="1" applyFill="1" applyBorder="1" applyAlignment="1" applyProtection="1">
      <alignment/>
      <protection/>
    </xf>
    <xf numFmtId="0" fontId="23" fillId="39" borderId="37" xfId="0" applyFont="1" applyFill="1" applyBorder="1" applyAlignment="1" applyProtection="1">
      <alignment/>
      <protection/>
    </xf>
    <xf numFmtId="0" fontId="23" fillId="39" borderId="31" xfId="0" applyFont="1" applyFill="1" applyBorder="1" applyAlignment="1" applyProtection="1">
      <alignment/>
      <protection/>
    </xf>
    <xf numFmtId="0" fontId="23" fillId="39" borderId="38" xfId="0" applyFont="1" applyFill="1" applyBorder="1" applyAlignment="1" applyProtection="1">
      <alignment/>
      <protection/>
    </xf>
    <xf numFmtId="1" fontId="23" fillId="39" borderId="39" xfId="0" applyNumberFormat="1" applyFont="1" applyFill="1" applyBorder="1" applyAlignment="1" applyProtection="1">
      <alignment/>
      <protection/>
    </xf>
    <xf numFmtId="0" fontId="24" fillId="39" borderId="36" xfId="0" applyFont="1" applyFill="1" applyBorder="1" applyAlignment="1" applyProtection="1">
      <alignment/>
      <protection/>
    </xf>
    <xf numFmtId="0" fontId="24" fillId="36" borderId="36" xfId="0" applyFont="1" applyFill="1" applyBorder="1" applyAlignment="1" applyProtection="1">
      <alignment/>
      <protection/>
    </xf>
    <xf numFmtId="0" fontId="24" fillId="39" borderId="33" xfId="0" applyFont="1" applyFill="1" applyBorder="1" applyAlignment="1" applyProtection="1">
      <alignment/>
      <protection/>
    </xf>
    <xf numFmtId="0" fontId="24" fillId="39" borderId="40" xfId="0" applyFont="1" applyFill="1" applyBorder="1" applyAlignment="1" applyProtection="1">
      <alignment/>
      <protection/>
    </xf>
    <xf numFmtId="1" fontId="23" fillId="39" borderId="41" xfId="0" applyNumberFormat="1" applyFont="1" applyFill="1" applyBorder="1" applyAlignment="1" applyProtection="1">
      <alignment/>
      <protection/>
    </xf>
    <xf numFmtId="1" fontId="23" fillId="39" borderId="42" xfId="0" applyNumberFormat="1" applyFont="1" applyFill="1" applyBorder="1" applyAlignment="1" applyProtection="1">
      <alignment/>
      <protection/>
    </xf>
    <xf numFmtId="0" fontId="23" fillId="39" borderId="11" xfId="0" applyFont="1" applyFill="1" applyBorder="1" applyAlignment="1" applyProtection="1">
      <alignment/>
      <protection/>
    </xf>
    <xf numFmtId="4" fontId="23" fillId="39" borderId="43" xfId="0" applyNumberFormat="1" applyFont="1" applyFill="1" applyBorder="1" applyAlignment="1" applyProtection="1">
      <alignment/>
      <protection/>
    </xf>
    <xf numFmtId="4" fontId="23" fillId="39" borderId="44" xfId="0" applyNumberFormat="1" applyFont="1" applyFill="1" applyBorder="1" applyAlignment="1" applyProtection="1">
      <alignment/>
      <protection/>
    </xf>
    <xf numFmtId="4" fontId="30" fillId="39" borderId="45" xfId="0" applyNumberFormat="1" applyFont="1" applyFill="1" applyBorder="1" applyAlignment="1" applyProtection="1">
      <alignment/>
      <protection/>
    </xf>
    <xf numFmtId="4" fontId="23" fillId="39" borderId="11" xfId="0" applyNumberFormat="1" applyFont="1" applyFill="1" applyBorder="1" applyAlignment="1" applyProtection="1">
      <alignment/>
      <protection/>
    </xf>
    <xf numFmtId="0" fontId="23" fillId="0" borderId="46" xfId="0" applyFont="1" applyFill="1" applyBorder="1" applyAlignment="1" applyProtection="1">
      <alignment/>
      <protection/>
    </xf>
    <xf numFmtId="166" fontId="23" fillId="0" borderId="46" xfId="0" applyNumberFormat="1" applyFont="1" applyFill="1" applyBorder="1" applyAlignment="1" applyProtection="1">
      <alignment/>
      <protection/>
    </xf>
    <xf numFmtId="167" fontId="23" fillId="0" borderId="46" xfId="0" applyNumberFormat="1" applyFont="1" applyFill="1" applyBorder="1" applyAlignment="1" applyProtection="1">
      <alignment/>
      <protection/>
    </xf>
    <xf numFmtId="167" fontId="30" fillId="0" borderId="46" xfId="0" applyNumberFormat="1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>
      <alignment/>
      <protection/>
    </xf>
    <xf numFmtId="167" fontId="30" fillId="0" borderId="0" xfId="0" applyNumberFormat="1" applyFont="1" applyFill="1" applyBorder="1" applyAlignment="1" applyProtection="1">
      <alignment/>
      <protection/>
    </xf>
    <xf numFmtId="0" fontId="3" fillId="0" borderId="47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 wrapText="1"/>
      <protection/>
    </xf>
    <xf numFmtId="0" fontId="3" fillId="0" borderId="49" xfId="0" applyFont="1" applyBorder="1" applyAlignment="1" applyProtection="1">
      <alignment horizontal="center" textRotation="90" wrapText="1"/>
      <protection/>
    </xf>
    <xf numFmtId="0" fontId="0" fillId="0" borderId="5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166" fontId="0" fillId="0" borderId="51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4" fontId="32" fillId="39" borderId="43" xfId="0" applyNumberFormat="1" applyFont="1" applyFill="1" applyBorder="1" applyAlignment="1" applyProtection="1">
      <alignment/>
      <protection/>
    </xf>
    <xf numFmtId="0" fontId="24" fillId="36" borderId="33" xfId="0" applyFont="1" applyFill="1" applyBorder="1" applyAlignment="1" applyProtection="1">
      <alignment horizontal="center"/>
      <protection/>
    </xf>
    <xf numFmtId="2" fontId="24" fillId="36" borderId="36" xfId="0" applyNumberFormat="1" applyFont="1" applyFill="1" applyBorder="1" applyAlignment="1" applyProtection="1">
      <alignment/>
      <protection/>
    </xf>
    <xf numFmtId="0" fontId="13" fillId="39" borderId="55" xfId="0" applyFont="1" applyFill="1" applyBorder="1" applyAlignment="1" applyProtection="1">
      <alignment/>
      <protection/>
    </xf>
    <xf numFmtId="0" fontId="13" fillId="36" borderId="56" xfId="0" applyFont="1" applyFill="1" applyBorder="1" applyAlignment="1" applyProtection="1">
      <alignment/>
      <protection/>
    </xf>
    <xf numFmtId="0" fontId="13" fillId="36" borderId="57" xfId="0" applyFont="1" applyFill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40" borderId="59" xfId="0" applyFont="1" applyFill="1" applyBorder="1" applyAlignment="1" applyProtection="1">
      <alignment/>
      <protection/>
    </xf>
    <xf numFmtId="0" fontId="13" fillId="40" borderId="60" xfId="0" applyFont="1" applyFill="1" applyBorder="1" applyAlignment="1" applyProtection="1">
      <alignment/>
      <protection/>
    </xf>
    <xf numFmtId="0" fontId="13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81" fillId="0" borderId="0" xfId="0" applyFont="1" applyAlignment="1">
      <alignment/>
    </xf>
    <xf numFmtId="0" fontId="40" fillId="36" borderId="36" xfId="0" applyFont="1" applyFill="1" applyBorder="1" applyAlignment="1" applyProtection="1">
      <alignment horizontal="center"/>
      <protection/>
    </xf>
    <xf numFmtId="0" fontId="40" fillId="39" borderId="3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textRotation="90"/>
      <protection/>
    </xf>
    <xf numFmtId="0" fontId="23" fillId="40" borderId="32" xfId="0" applyFont="1" applyFill="1" applyBorder="1" applyAlignment="1" applyProtection="1">
      <alignment horizontal="center"/>
      <protection/>
    </xf>
    <xf numFmtId="0" fontId="24" fillId="40" borderId="36" xfId="0" applyFont="1" applyFill="1" applyBorder="1" applyAlignment="1" applyProtection="1">
      <alignment horizontal="center"/>
      <protection/>
    </xf>
    <xf numFmtId="0" fontId="24" fillId="36" borderId="36" xfId="0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/>
      <protection/>
    </xf>
    <xf numFmtId="167" fontId="23" fillId="33" borderId="0" xfId="0" applyNumberFormat="1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3" fillId="33" borderId="61" xfId="0" applyFont="1" applyFill="1" applyBorder="1" applyAlignment="1" applyProtection="1">
      <alignment/>
      <protection/>
    </xf>
    <xf numFmtId="4" fontId="23" fillId="33" borderId="43" xfId="0" applyNumberFormat="1" applyFont="1" applyFill="1" applyBorder="1" applyAlignment="1" applyProtection="1">
      <alignment/>
      <protection/>
    </xf>
    <xf numFmtId="0" fontId="23" fillId="33" borderId="62" xfId="0" applyFont="1" applyFill="1" applyBorder="1" applyAlignment="1" applyProtection="1">
      <alignment/>
      <protection/>
    </xf>
    <xf numFmtId="4" fontId="23" fillId="33" borderId="11" xfId="0" applyNumberFormat="1" applyFont="1" applyFill="1" applyBorder="1" applyAlignment="1" applyProtection="1">
      <alignment/>
      <protection/>
    </xf>
    <xf numFmtId="166" fontId="23" fillId="33" borderId="11" xfId="0" applyNumberFormat="1" applyFont="1" applyFill="1" applyBorder="1" applyAlignment="1" applyProtection="1">
      <alignment/>
      <protection/>
    </xf>
    <xf numFmtId="0" fontId="6" fillId="33" borderId="63" xfId="0" applyFont="1" applyFill="1" applyBorder="1" applyAlignment="1" applyProtection="1">
      <alignment horizontal="left" indent="1"/>
      <protection/>
    </xf>
    <xf numFmtId="0" fontId="6" fillId="0" borderId="0" xfId="0" applyFont="1" applyAlignment="1">
      <alignment horizontal="right"/>
    </xf>
    <xf numFmtId="0" fontId="1" fillId="16" borderId="0" xfId="0" applyFont="1" applyFill="1" applyAlignment="1">
      <alignment/>
    </xf>
    <xf numFmtId="0" fontId="6" fillId="16" borderId="64" xfId="0" applyFont="1" applyFill="1" applyBorder="1" applyAlignment="1">
      <alignment/>
    </xf>
    <xf numFmtId="0" fontId="41" fillId="0" borderId="0" xfId="48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3" fillId="41" borderId="65" xfId="0" applyFont="1" applyFill="1" applyBorder="1" applyAlignment="1" applyProtection="1">
      <alignment/>
      <protection/>
    </xf>
    <xf numFmtId="0" fontId="23" fillId="41" borderId="66" xfId="0" applyFont="1" applyFill="1" applyBorder="1" applyAlignment="1" applyProtection="1">
      <alignment/>
      <protection/>
    </xf>
    <xf numFmtId="167" fontId="23" fillId="37" borderId="67" xfId="0" applyNumberFormat="1" applyFont="1" applyFill="1" applyBorder="1" applyAlignment="1" applyProtection="1">
      <alignment/>
      <protection/>
    </xf>
    <xf numFmtId="167" fontId="23" fillId="37" borderId="68" xfId="0" applyNumberFormat="1" applyFont="1" applyFill="1" applyBorder="1" applyAlignment="1" applyProtection="1">
      <alignment/>
      <protection/>
    </xf>
    <xf numFmtId="167" fontId="29" fillId="37" borderId="69" xfId="0" applyNumberFormat="1" applyFont="1" applyFill="1" applyBorder="1" applyAlignment="1" applyProtection="1">
      <alignment/>
      <protection/>
    </xf>
    <xf numFmtId="167" fontId="23" fillId="33" borderId="70" xfId="0" applyNumberFormat="1" applyFont="1" applyFill="1" applyBorder="1" applyAlignment="1" applyProtection="1">
      <alignment/>
      <protection/>
    </xf>
    <xf numFmtId="167" fontId="23" fillId="33" borderId="71" xfId="0" applyNumberFormat="1" applyFont="1" applyFill="1" applyBorder="1" applyAlignment="1" applyProtection="1">
      <alignment/>
      <protection/>
    </xf>
    <xf numFmtId="0" fontId="2" fillId="42" borderId="72" xfId="0" applyFont="1" applyFill="1" applyBorder="1" applyAlignment="1">
      <alignment horizontal="left" wrapText="1"/>
    </xf>
    <xf numFmtId="0" fontId="5" fillId="43" borderId="73" xfId="0" applyFont="1" applyFill="1" applyBorder="1" applyAlignment="1">
      <alignment horizontal="right" vertical="center"/>
    </xf>
    <xf numFmtId="0" fontId="82" fillId="35" borderId="20" xfId="48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center"/>
    </xf>
    <xf numFmtId="0" fontId="2" fillId="42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3" fillId="39" borderId="74" xfId="0" applyFont="1" applyFill="1" applyBorder="1" applyAlignment="1" applyProtection="1">
      <alignment horizontal="center"/>
      <protection/>
    </xf>
    <xf numFmtId="0" fontId="23" fillId="39" borderId="75" xfId="0" applyFont="1" applyFill="1" applyBorder="1" applyAlignment="1" applyProtection="1">
      <alignment horizontal="center"/>
      <protection/>
    </xf>
    <xf numFmtId="0" fontId="24" fillId="36" borderId="33" xfId="0" applyFont="1" applyFill="1" applyBorder="1" applyAlignment="1" applyProtection="1">
      <alignment horizontal="center"/>
      <protection/>
    </xf>
    <xf numFmtId="0" fontId="24" fillId="36" borderId="35" xfId="0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10</xdr:col>
      <xdr:colOff>247650</xdr:colOff>
      <xdr:row>21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467600"/>
          <a:ext cx="6343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47625</xdr:rowOff>
    </xdr:from>
    <xdr:to>
      <xdr:col>12</xdr:col>
      <xdr:colOff>590550</xdr:colOff>
      <xdr:row>35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0096500"/>
          <a:ext cx="7439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114300</xdr:rowOff>
    </xdr:from>
    <xdr:to>
      <xdr:col>6</xdr:col>
      <xdr:colOff>723900</xdr:colOff>
      <xdr:row>42</xdr:row>
      <xdr:rowOff>85725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1763375"/>
          <a:ext cx="3000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76200</xdr:rowOff>
    </xdr:from>
    <xdr:to>
      <xdr:col>13</xdr:col>
      <xdr:colOff>552450</xdr:colOff>
      <xdr:row>54</xdr:row>
      <xdr:rowOff>114300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12839700"/>
          <a:ext cx="8153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7</xdr:row>
      <xdr:rowOff>66675</xdr:rowOff>
    </xdr:from>
    <xdr:to>
      <xdr:col>12</xdr:col>
      <xdr:colOff>0</xdr:colOff>
      <xdr:row>8</xdr:row>
      <xdr:rowOff>76200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2038350"/>
          <a:ext cx="172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8</xdr:col>
      <xdr:colOff>9525</xdr:colOff>
      <xdr:row>9</xdr:row>
      <xdr:rowOff>4581525</xdr:rowOff>
    </xdr:to>
    <xdr:pic>
      <xdr:nvPicPr>
        <xdr:cNvPr id="6" name="Grafi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" y="2438400"/>
          <a:ext cx="45815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rw.twoday.net/" TargetMode="External" /><Relationship Id="rId2" Type="http://schemas.openxmlformats.org/officeDocument/2006/relationships/hyperlink" Target="mailto:h.erber@tsn.at?subject=Frage%20zu%20AV%20Zweischnittwiese" TargetMode="External" /><Relationship Id="rId3" Type="http://schemas.openxmlformats.org/officeDocument/2006/relationships/hyperlink" Target="http://richtwerte.oekl.a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51"/>
  <sheetViews>
    <sheetView showGridLines="0" showRowColHeaders="0" tabSelected="1" defaultGridColor="0" zoomScalePageLayoutView="0" colorId="57" workbookViewId="0" topLeftCell="A1">
      <selection activeCell="A1" sqref="A1:D1"/>
    </sheetView>
  </sheetViews>
  <sheetFormatPr defaultColWidth="11.421875" defaultRowHeight="12.75"/>
  <cols>
    <col min="1" max="1" width="15.421875" style="1" customWidth="1"/>
    <col min="2" max="2" width="11.7109375" style="1" customWidth="1"/>
    <col min="3" max="3" width="16.140625" style="1" customWidth="1"/>
    <col min="4" max="4" width="11.421875" style="1" customWidth="1"/>
    <col min="5" max="5" width="6.421875" style="1" customWidth="1"/>
    <col min="6" max="6" width="13.00390625" style="1" customWidth="1"/>
    <col min="7" max="7" width="11.421875" style="1" customWidth="1"/>
    <col min="8" max="8" width="41.421875" style="1" customWidth="1"/>
    <col min="9" max="9" width="8.7109375" style="1" customWidth="1"/>
    <col min="10" max="10" width="13.28125" style="1" customWidth="1"/>
    <col min="11" max="11" width="1.7109375" style="1" customWidth="1"/>
    <col min="12" max="16384" width="11.421875" style="1" customWidth="1"/>
  </cols>
  <sheetData>
    <row r="1" spans="1:8" ht="46.5" customHeight="1">
      <c r="A1" s="175" t="s">
        <v>0</v>
      </c>
      <c r="B1" s="175"/>
      <c r="C1" s="175"/>
      <c r="D1" s="175"/>
      <c r="F1" s="2" t="s">
        <v>1</v>
      </c>
      <c r="G1" s="3">
        <f ca="1">YEAR(TODAY())</f>
        <v>2017</v>
      </c>
      <c r="H1" s="4" t="s">
        <v>2</v>
      </c>
    </row>
    <row r="2" spans="2:8" s="5" customFormat="1" ht="10.5" customHeight="1" thickTop="1">
      <c r="B2" s="176" t="s">
        <v>3</v>
      </c>
      <c r="C2" s="176"/>
      <c r="D2" s="176"/>
      <c r="E2" s="176"/>
      <c r="F2" s="176"/>
      <c r="G2" s="176"/>
      <c r="H2" s="176"/>
    </row>
    <row r="3" spans="1:8" ht="15" customHeight="1" thickBot="1">
      <c r="A3" s="163" t="s">
        <v>108</v>
      </c>
      <c r="B3" s="164"/>
      <c r="C3" s="164"/>
      <c r="D3" s="164"/>
      <c r="H3" s="162" t="s">
        <v>112</v>
      </c>
    </row>
    <row r="4" spans="2:8" ht="22.5" customHeight="1" thickTop="1">
      <c r="B4" s="6" t="s">
        <v>4</v>
      </c>
      <c r="C4" s="7"/>
      <c r="D4" s="7"/>
      <c r="E4" s="8"/>
      <c r="F4" s="7"/>
      <c r="G4" s="7"/>
      <c r="H4" s="7"/>
    </row>
    <row r="5" spans="2:8" ht="12.75" customHeight="1">
      <c r="B5" s="9" t="s">
        <v>5</v>
      </c>
      <c r="C5" s="10"/>
      <c r="D5" s="11">
        <v>1.35</v>
      </c>
      <c r="E5" s="12"/>
      <c r="F5" s="12"/>
      <c r="G5" s="12"/>
      <c r="H5" s="13"/>
    </row>
    <row r="6" spans="2:8" ht="12.75" customHeight="1">
      <c r="B6" s="9" t="s">
        <v>6</v>
      </c>
      <c r="C6" s="9"/>
      <c r="D6" s="14">
        <v>0.015</v>
      </c>
      <c r="E6" s="15"/>
      <c r="F6" s="15"/>
      <c r="G6" s="15"/>
      <c r="H6" s="16"/>
    </row>
    <row r="7" spans="2:8" ht="22.5" customHeight="1">
      <c r="B7" s="6" t="s">
        <v>7</v>
      </c>
      <c r="C7" s="7"/>
      <c r="D7" s="7"/>
      <c r="E7" s="8"/>
      <c r="F7" s="7"/>
      <c r="G7" s="7"/>
      <c r="H7" s="7"/>
    </row>
    <row r="8" spans="2:8" ht="25.5" customHeight="1">
      <c r="B8" s="177" t="s">
        <v>81</v>
      </c>
      <c r="C8" s="177"/>
      <c r="D8" s="177"/>
      <c r="E8" s="177"/>
      <c r="F8" s="177"/>
      <c r="G8" s="177"/>
      <c r="H8" s="17"/>
    </row>
    <row r="9" spans="2:8" ht="4.5" customHeight="1">
      <c r="B9" s="18"/>
      <c r="C9" s="19"/>
      <c r="D9" s="19"/>
      <c r="E9" s="19"/>
      <c r="F9" s="19"/>
      <c r="G9" s="19"/>
      <c r="H9" s="20"/>
    </row>
    <row r="10" spans="2:8" ht="52.5" customHeight="1">
      <c r="B10" s="21"/>
      <c r="C10" s="21"/>
      <c r="D10" s="21"/>
      <c r="E10" s="21"/>
      <c r="F10" s="21"/>
      <c r="G10" s="21"/>
      <c r="H10" s="21"/>
    </row>
    <row r="11" spans="2:8" ht="22.5" customHeight="1">
      <c r="B11" s="6" t="s">
        <v>8</v>
      </c>
      <c r="C11" s="7"/>
      <c r="D11" s="7"/>
      <c r="E11" s="8"/>
      <c r="F11" s="7"/>
      <c r="G11" s="7"/>
      <c r="H11" s="7"/>
    </row>
    <row r="12" spans="2:8" ht="25.5" customHeight="1">
      <c r="B12" s="22"/>
      <c r="C12" s="23"/>
      <c r="D12" s="23"/>
      <c r="E12" s="23"/>
      <c r="F12" s="23"/>
      <c r="G12" s="23"/>
      <c r="H12" s="23"/>
    </row>
    <row r="13" spans="2:18" ht="4.5" customHeight="1">
      <c r="B13" s="24"/>
      <c r="C13" s="25"/>
      <c r="D13" s="25"/>
      <c r="E13" s="25"/>
      <c r="F13" s="25"/>
      <c r="G13" s="25"/>
      <c r="H13" s="26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27"/>
      <c r="B14" s="27"/>
      <c r="C14" s="27"/>
      <c r="D14" s="27"/>
      <c r="E14" s="27"/>
      <c r="F14" s="27"/>
      <c r="G14" s="27"/>
      <c r="H14" s="140"/>
    </row>
    <row r="15" spans="1:7" ht="15">
      <c r="A15" s="5"/>
      <c r="B15" s="165" t="s">
        <v>9</v>
      </c>
      <c r="C15" s="5"/>
      <c r="D15" s="5"/>
      <c r="E15" s="5"/>
      <c r="F15" s="5"/>
      <c r="G15" s="5"/>
    </row>
    <row r="17" spans="1:8" ht="17.25">
      <c r="A17" s="28"/>
      <c r="B17" s="29" t="s">
        <v>10</v>
      </c>
      <c r="C17" s="28"/>
      <c r="D17" s="30"/>
      <c r="E17" s="28"/>
      <c r="F17" s="28"/>
      <c r="G17" s="31"/>
      <c r="H17" s="28"/>
    </row>
    <row r="18" spans="1:8" ht="12">
      <c r="A18" s="28"/>
      <c r="B18" s="28"/>
      <c r="C18" s="28"/>
      <c r="D18" s="30"/>
      <c r="E18" s="28"/>
      <c r="F18" s="28"/>
      <c r="G18" s="31"/>
      <c r="H18" s="28"/>
    </row>
    <row r="19" spans="1:8" ht="12">
      <c r="A19" s="28"/>
      <c r="B19" s="32"/>
      <c r="C19" s="28"/>
      <c r="D19" s="31"/>
      <c r="E19" s="28"/>
      <c r="F19" s="28"/>
      <c r="G19" s="30"/>
      <c r="H19" s="28"/>
    </row>
    <row r="20" spans="1:8" ht="12">
      <c r="A20" s="28"/>
      <c r="B20" s="28"/>
      <c r="C20" s="28"/>
      <c r="D20" s="31"/>
      <c r="E20" s="28"/>
      <c r="F20" s="28"/>
      <c r="G20" s="31"/>
      <c r="H20" s="28"/>
    </row>
    <row r="21" spans="1:8" ht="21.75" customHeight="1">
      <c r="A21" s="28"/>
      <c r="B21" s="33"/>
      <c r="C21" s="28"/>
      <c r="D21" s="30"/>
      <c r="E21" s="28"/>
      <c r="F21" s="28"/>
      <c r="G21" s="31"/>
      <c r="H21" s="28"/>
    </row>
    <row r="22" spans="1:8" ht="21" customHeight="1">
      <c r="A22" s="28"/>
      <c r="B22" s="28"/>
      <c r="C22" s="28"/>
      <c r="D22" s="31"/>
      <c r="E22" s="28"/>
      <c r="F22" s="28"/>
      <c r="G22" s="30"/>
      <c r="H22" s="28"/>
    </row>
    <row r="23" spans="1:8" ht="12">
      <c r="A23" s="28"/>
      <c r="B23" s="28"/>
      <c r="C23" s="28"/>
      <c r="D23" s="28"/>
      <c r="E23" s="28"/>
      <c r="F23" s="28"/>
      <c r="G23" s="28"/>
      <c r="H23" s="28"/>
    </row>
    <row r="24" spans="1:8" ht="12">
      <c r="A24" s="28"/>
      <c r="B24" s="28"/>
      <c r="C24" s="28"/>
      <c r="D24" s="28"/>
      <c r="E24" s="28"/>
      <c r="F24" s="28"/>
      <c r="G24" s="28"/>
      <c r="H24" s="28"/>
    </row>
    <row r="25" spans="1:8" ht="12">
      <c r="A25" s="28"/>
      <c r="B25" s="28"/>
      <c r="C25" s="28"/>
      <c r="D25" s="28"/>
      <c r="E25" s="28"/>
      <c r="F25" s="28"/>
      <c r="G25" s="28"/>
      <c r="H25" s="28"/>
    </row>
    <row r="26" spans="1:8" ht="12">
      <c r="A26" s="28"/>
      <c r="B26" s="28"/>
      <c r="C26" s="28"/>
      <c r="D26" s="28"/>
      <c r="E26" s="28"/>
      <c r="F26" s="28"/>
      <c r="G26" s="28"/>
      <c r="H26" s="28"/>
    </row>
    <row r="27" spans="1:8" ht="12">
      <c r="A27" s="28"/>
      <c r="B27" s="28"/>
      <c r="C27" s="28"/>
      <c r="D27" s="28"/>
      <c r="E27" s="28"/>
      <c r="F27" s="28"/>
      <c r="G27" s="28"/>
      <c r="H27" s="28"/>
    </row>
    <row r="28" spans="1:8" ht="12">
      <c r="A28" s="28"/>
      <c r="B28" s="28"/>
      <c r="C28" s="28"/>
      <c r="D28" s="28"/>
      <c r="E28" s="28"/>
      <c r="F28" s="28"/>
      <c r="G28" s="28"/>
      <c r="H28" s="28"/>
    </row>
    <row r="29" spans="1:8" ht="12">
      <c r="A29" s="28"/>
      <c r="B29" s="28"/>
      <c r="C29" s="28"/>
      <c r="D29" s="28"/>
      <c r="E29" s="28"/>
      <c r="F29" s="28"/>
      <c r="G29" s="28"/>
      <c r="H29" s="28"/>
    </row>
    <row r="30" spans="1:8" ht="12">
      <c r="A30" s="28"/>
      <c r="B30" s="28"/>
      <c r="C30" s="28"/>
      <c r="D30" s="28"/>
      <c r="E30" s="28"/>
      <c r="F30" s="28"/>
      <c r="G30" s="28"/>
      <c r="H30" s="28"/>
    </row>
    <row r="31" spans="1:8" ht="12">
      <c r="A31" s="34"/>
      <c r="B31" s="34"/>
      <c r="C31" s="34"/>
      <c r="D31" s="34"/>
      <c r="E31" s="34"/>
      <c r="F31" s="34"/>
      <c r="G31" s="34"/>
      <c r="H31" s="34"/>
    </row>
    <row r="32" spans="1:8" ht="12">
      <c r="A32" s="34"/>
      <c r="B32" s="34"/>
      <c r="C32" s="34"/>
      <c r="D32" s="34"/>
      <c r="E32" s="34"/>
      <c r="F32" s="34"/>
      <c r="G32" s="34"/>
      <c r="H32" s="34"/>
    </row>
    <row r="33" spans="1:8" ht="12">
      <c r="A33" s="34"/>
      <c r="B33" s="34"/>
      <c r="C33" s="34"/>
      <c r="D33" s="34"/>
      <c r="E33" s="34"/>
      <c r="F33" s="34"/>
      <c r="G33" s="34"/>
      <c r="H33" s="34"/>
    </row>
    <row r="34" spans="1:8" ht="12">
      <c r="A34" s="34"/>
      <c r="B34" s="34"/>
      <c r="C34" s="34"/>
      <c r="D34" s="34"/>
      <c r="E34" s="34"/>
      <c r="F34" s="34"/>
      <c r="G34" s="34"/>
      <c r="H34" s="34"/>
    </row>
    <row r="35" spans="1:8" ht="12">
      <c r="A35" s="34"/>
      <c r="B35" s="34"/>
      <c r="C35" s="34"/>
      <c r="D35" s="34"/>
      <c r="E35" s="34"/>
      <c r="F35" s="34"/>
      <c r="G35" s="34"/>
      <c r="H35" s="34"/>
    </row>
    <row r="36" spans="1:8" ht="12">
      <c r="A36" s="34"/>
      <c r="B36" s="34"/>
      <c r="C36" s="34"/>
      <c r="D36" s="34"/>
      <c r="E36" s="34"/>
      <c r="F36" s="34"/>
      <c r="G36" s="34"/>
      <c r="H36" s="34"/>
    </row>
    <row r="37" spans="1:8" ht="12">
      <c r="A37" s="34"/>
      <c r="B37" s="34"/>
      <c r="C37" s="34"/>
      <c r="D37" s="34"/>
      <c r="E37" s="34"/>
      <c r="F37" s="34"/>
      <c r="G37" s="34"/>
      <c r="H37" s="34"/>
    </row>
    <row r="38" spans="1:8" ht="12">
      <c r="A38" s="34"/>
      <c r="B38" s="34"/>
      <c r="C38" s="34"/>
      <c r="D38" s="34"/>
      <c r="E38" s="34"/>
      <c r="F38" s="34"/>
      <c r="G38" s="34"/>
      <c r="H38" s="34"/>
    </row>
    <row r="39" spans="1:8" ht="12">
      <c r="A39" s="34"/>
      <c r="B39" s="34"/>
      <c r="C39" s="34"/>
      <c r="D39" s="34"/>
      <c r="E39" s="34"/>
      <c r="F39" s="34"/>
      <c r="G39" s="34"/>
      <c r="H39" s="34"/>
    </row>
    <row r="40" spans="1:8" ht="12">
      <c r="A40" s="34"/>
      <c r="B40" s="35"/>
      <c r="C40" s="36"/>
      <c r="D40" s="34"/>
      <c r="E40" s="34"/>
      <c r="F40" s="34"/>
      <c r="G40" s="34"/>
      <c r="H40" s="34"/>
    </row>
    <row r="41" spans="1:8" ht="12">
      <c r="A41" s="34"/>
      <c r="B41" s="35"/>
      <c r="C41" s="36"/>
      <c r="D41" s="34"/>
      <c r="E41" s="34"/>
      <c r="F41" s="34"/>
      <c r="G41" s="34"/>
      <c r="H41" s="34"/>
    </row>
    <row r="42" spans="1:8" ht="12">
      <c r="A42" s="34"/>
      <c r="B42" s="34"/>
      <c r="C42" s="34"/>
      <c r="D42" s="34"/>
      <c r="E42" s="34"/>
      <c r="F42" s="34"/>
      <c r="G42" s="34"/>
      <c r="H42" s="34"/>
    </row>
    <row r="43" spans="1:8" ht="12">
      <c r="A43" s="34"/>
      <c r="B43" s="34"/>
      <c r="C43" s="34"/>
      <c r="D43" s="34"/>
      <c r="E43" s="34"/>
      <c r="F43" s="34"/>
      <c r="G43" s="34"/>
      <c r="H43" s="34"/>
    </row>
    <row r="44" spans="1:8" ht="12">
      <c r="A44" s="34"/>
      <c r="B44" s="34"/>
      <c r="C44" s="34"/>
      <c r="D44" s="34"/>
      <c r="E44" s="34"/>
      <c r="F44" s="34"/>
      <c r="G44" s="34"/>
      <c r="H44" s="34"/>
    </row>
    <row r="45" spans="1:8" ht="12">
      <c r="A45" s="34"/>
      <c r="B45" s="34"/>
      <c r="C45" s="34"/>
      <c r="D45" s="34"/>
      <c r="E45" s="34"/>
      <c r="F45" s="34"/>
      <c r="G45" s="34"/>
      <c r="H45" s="34"/>
    </row>
    <row r="46" spans="1:8" ht="12">
      <c r="A46" s="34"/>
      <c r="B46" s="34"/>
      <c r="C46" s="34"/>
      <c r="D46" s="34"/>
      <c r="E46" s="34"/>
      <c r="F46" s="34"/>
      <c r="G46" s="34"/>
      <c r="H46" s="34"/>
    </row>
    <row r="47" spans="1:8" ht="12">
      <c r="A47" s="34"/>
      <c r="B47" s="34"/>
      <c r="C47" s="34"/>
      <c r="D47" s="34"/>
      <c r="E47" s="34"/>
      <c r="F47" s="34"/>
      <c r="G47" s="34"/>
      <c r="H47" s="34"/>
    </row>
    <row r="48" spans="1:8" ht="12">
      <c r="A48" s="34"/>
      <c r="B48" s="34"/>
      <c r="C48" s="34"/>
      <c r="D48" s="34"/>
      <c r="E48" s="34"/>
      <c r="F48" s="34"/>
      <c r="G48" s="34"/>
      <c r="H48" s="34"/>
    </row>
    <row r="49" spans="1:8" ht="12">
      <c r="A49" s="34"/>
      <c r="B49" s="34"/>
      <c r="C49" s="34"/>
      <c r="D49" s="34"/>
      <c r="E49" s="34"/>
      <c r="F49" s="34"/>
      <c r="G49" s="34"/>
      <c r="H49" s="34"/>
    </row>
    <row r="50" spans="1:8" ht="12">
      <c r="A50" s="34"/>
      <c r="B50" s="34"/>
      <c r="C50" s="34"/>
      <c r="D50" s="34"/>
      <c r="E50" s="34"/>
      <c r="F50" s="34"/>
      <c r="G50" s="34"/>
      <c r="H50" s="34"/>
    </row>
    <row r="51" spans="1:8" ht="12">
      <c r="A51" s="34"/>
      <c r="B51" s="34"/>
      <c r="C51" s="34"/>
      <c r="D51" s="34"/>
      <c r="E51" s="34"/>
      <c r="F51" s="34"/>
      <c r="G51" s="34"/>
      <c r="H51" s="34"/>
    </row>
  </sheetData>
  <sheetProtection sheet="1" objects="1" scenarios="1"/>
  <mergeCells count="4">
    <mergeCell ref="A1:D1"/>
    <mergeCell ref="B2:H2"/>
    <mergeCell ref="B8:G8"/>
    <mergeCell ref="I13:R13"/>
  </mergeCells>
  <hyperlinks>
    <hyperlink ref="B17" r:id="rId1" display="http://blrw.twoday.net/"/>
    <hyperlink ref="B15" r:id="rId2" display="Fragen???"/>
    <hyperlink ref="B8:G8" r:id="rId3" display="Variable Kosten pro Stunde aus ÖKL-Selbstkosten-Richtwerten online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7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64"/>
  <sheetViews>
    <sheetView showGridLines="0" showRowColHeaders="0" defaultGridColor="0" zoomScale="78" zoomScaleNormal="78" zoomScalePageLayoutView="0" colorId="57" workbookViewId="0" topLeftCell="A1">
      <selection activeCell="Q1" sqref="Q1:Q16384"/>
    </sheetView>
  </sheetViews>
  <sheetFormatPr defaultColWidth="8.8515625" defaultRowHeight="12.75"/>
  <cols>
    <col min="1" max="1" width="25.28125" style="0" customWidth="1"/>
    <col min="2" max="2" width="7.00390625" style="0" customWidth="1"/>
    <col min="3" max="13" width="8.8515625" style="0" customWidth="1"/>
    <col min="14" max="14" width="0.71875" style="37" customWidth="1"/>
    <col min="15" max="16" width="8.8515625" style="38" customWidth="1"/>
    <col min="17" max="17" width="0.5625" style="39" customWidth="1"/>
    <col min="18" max="18" width="8.8515625" style="40" customWidth="1"/>
  </cols>
  <sheetData>
    <row r="1" spans="1:18" s="46" customFormat="1" ht="123" customHeight="1">
      <c r="A1" s="146" t="s">
        <v>64</v>
      </c>
      <c r="B1" s="147" t="s">
        <v>11</v>
      </c>
      <c r="C1" s="147" t="s">
        <v>12</v>
      </c>
      <c r="D1" s="147" t="s">
        <v>13</v>
      </c>
      <c r="E1" s="41" t="s">
        <v>14</v>
      </c>
      <c r="F1" s="41" t="s">
        <v>15</v>
      </c>
      <c r="G1" s="147" t="s">
        <v>16</v>
      </c>
      <c r="H1" s="147" t="s">
        <v>17</v>
      </c>
      <c r="I1" s="147" t="s">
        <v>18</v>
      </c>
      <c r="J1" s="147" t="s">
        <v>19</v>
      </c>
      <c r="K1" s="147" t="s">
        <v>20</v>
      </c>
      <c r="L1" s="147" t="s">
        <v>21</v>
      </c>
      <c r="M1" s="41" t="s">
        <v>22</v>
      </c>
      <c r="N1" s="42" t="s">
        <v>23</v>
      </c>
      <c r="O1" s="43" t="s">
        <v>24</v>
      </c>
      <c r="P1" s="43" t="s">
        <v>25</v>
      </c>
      <c r="Q1" s="44" t="s">
        <v>23</v>
      </c>
      <c r="R1" s="45" t="s">
        <v>26</v>
      </c>
    </row>
    <row r="2" spans="1:18" ht="12">
      <c r="A2" s="47" t="s">
        <v>83</v>
      </c>
      <c r="B2" s="47">
        <v>2003</v>
      </c>
      <c r="C2" s="47">
        <v>20000</v>
      </c>
      <c r="D2" s="47">
        <v>5000</v>
      </c>
      <c r="E2" s="48">
        <f aca="true" t="shared" si="0" ref="E2:E13">C2*POWER((1+Inflation),H2)</f>
        <v>25004.64133308734</v>
      </c>
      <c r="F2" s="47" t="str">
        <f aca="true" t="shared" si="1" ref="F2:F13">IF((Derzeit-B2)&gt;H2,"ja","nein")</f>
        <v>nein</v>
      </c>
      <c r="G2" s="47">
        <v>33</v>
      </c>
      <c r="H2" s="47">
        <v>15</v>
      </c>
      <c r="I2" s="47">
        <v>300</v>
      </c>
      <c r="J2" s="49">
        <v>2</v>
      </c>
      <c r="K2" s="49">
        <v>2</v>
      </c>
      <c r="L2" s="49">
        <v>3</v>
      </c>
      <c r="M2" s="49"/>
      <c r="N2" s="50" t="str">
        <f>":::::::::::::::::::::::::::::::::::::::"</f>
        <v>:::::::::::::::::::::::::::::::::::::::</v>
      </c>
      <c r="O2" s="49">
        <f>IF(F2="nein",((((E2-D2)/H2)+(C2+D2)/2*J2%+(C2*K2%))/I2),((D2*J2%+C2*K2%))/I2)</f>
        <v>6.612142518463854</v>
      </c>
      <c r="P2" s="49">
        <f>IF(M2&gt;0,M2,G2/7.36*DP*1.2+C2*L2%/100)</f>
        <v>13.263586956521738</v>
      </c>
      <c r="Q2" s="51" t="str">
        <f>"::::::::::::::::::::::::::::::::::::::::"</f>
        <v>::::::::::::::::::::::::::::::::::::::::</v>
      </c>
      <c r="R2" s="52">
        <f>O2+P2</f>
        <v>19.87572947498559</v>
      </c>
    </row>
    <row r="3" spans="1:18" ht="12">
      <c r="A3" s="47" t="s">
        <v>103</v>
      </c>
      <c r="B3" s="47">
        <v>2001</v>
      </c>
      <c r="C3" s="47">
        <v>56000</v>
      </c>
      <c r="D3" s="47">
        <v>12000</v>
      </c>
      <c r="E3" s="48">
        <f t="shared" si="0"/>
        <v>74309.24174069255</v>
      </c>
      <c r="F3" s="47" t="str">
        <f t="shared" si="1"/>
        <v>nein</v>
      </c>
      <c r="G3" s="47">
        <v>87</v>
      </c>
      <c r="H3" s="47">
        <v>19</v>
      </c>
      <c r="I3" s="47">
        <v>410</v>
      </c>
      <c r="J3" s="49">
        <v>3</v>
      </c>
      <c r="K3" s="49">
        <v>2</v>
      </c>
      <c r="L3" s="49">
        <v>0.8</v>
      </c>
      <c r="M3" s="49"/>
      <c r="N3" s="50" t="str">
        <f>":::::::::::::::::::::::::::::::::::::::"</f>
        <v>:::::::::::::::::::::::::::::::::::::::</v>
      </c>
      <c r="O3" s="49">
        <f>IF(F3="nein",((((E3-D3)/H3)+(C3+D3)/2*J3%+(C3*K3%))/I3),((D3*J3%+C3*K3%))/I3)</f>
        <v>13.218131160551035</v>
      </c>
      <c r="P3" s="49">
        <f>IF(M3&gt;0,M3,G3/7.36*DP*1.2+C3*L3%/100)</f>
        <v>23.62945652173913</v>
      </c>
      <c r="Q3" s="51" t="str">
        <f>"::::::::::::::::::::::::::::::::::::::::"</f>
        <v>::::::::::::::::::::::::::::::::::::::::</v>
      </c>
      <c r="R3" s="52">
        <f>O3+P3</f>
        <v>36.84758768229017</v>
      </c>
    </row>
    <row r="4" spans="1:18" ht="12">
      <c r="A4" s="47" t="s">
        <v>84</v>
      </c>
      <c r="B4" s="47"/>
      <c r="C4" s="47"/>
      <c r="D4" s="47"/>
      <c r="E4" s="48">
        <f t="shared" si="0"/>
        <v>0</v>
      </c>
      <c r="F4" s="47" t="str">
        <f t="shared" si="1"/>
        <v>ja</v>
      </c>
      <c r="G4" s="47"/>
      <c r="H4" s="47"/>
      <c r="I4" s="47">
        <v>1</v>
      </c>
      <c r="J4" s="49"/>
      <c r="K4" s="49"/>
      <c r="L4" s="49"/>
      <c r="M4" s="49"/>
      <c r="N4" s="50" t="str">
        <f>":::::::::::::::::::::::::::::::::::::::"</f>
        <v>:::::::::::::::::::::::::::::::::::::::</v>
      </c>
      <c r="O4" s="49">
        <f>IF(F4="nein",((((E4-D4)/H4)+(C4+D4)/2*J4%+(C4*K4%))/I4),((D4*J4%+C4*K4%))/I4)</f>
        <v>0</v>
      </c>
      <c r="P4" s="49">
        <f>IF(M4&gt;0,M4,G4/7.36*DP*1.2+C4*L4%/100)</f>
        <v>0</v>
      </c>
      <c r="Q4" s="51" t="str">
        <f>"::::::::::::::::::::::::::::::::::::::::"</f>
        <v>::::::::::::::::::::::::::::::::::::::::</v>
      </c>
      <c r="R4" s="52">
        <f>O4+P4</f>
        <v>0</v>
      </c>
    </row>
    <row r="5" spans="1:18" ht="12">
      <c r="A5" s="47" t="s">
        <v>85</v>
      </c>
      <c r="B5" s="47"/>
      <c r="C5" s="47"/>
      <c r="D5" s="47"/>
      <c r="E5" s="48">
        <f t="shared" si="0"/>
        <v>0</v>
      </c>
      <c r="F5" s="47" t="str">
        <f t="shared" si="1"/>
        <v>ja</v>
      </c>
      <c r="G5" s="47"/>
      <c r="H5" s="47"/>
      <c r="I5" s="47">
        <v>1</v>
      </c>
      <c r="J5" s="49"/>
      <c r="K5" s="49"/>
      <c r="L5" s="49"/>
      <c r="M5" s="49"/>
      <c r="N5" s="50" t="str">
        <f>":::::::::::::::::::::::::::::::::::::::"</f>
        <v>:::::::::::::::::::::::::::::::::::::::</v>
      </c>
      <c r="O5" s="49">
        <f>IF(F5="nein",((((E5-D5)/H5)+(C5+D5)/2*J5%+(C5*K5%))/I5),((D5*J5%+C5*K5%))/I5)</f>
        <v>0</v>
      </c>
      <c r="P5" s="49">
        <f>IF(M5&gt;0,M5,G5/7.36*DP*1.2+C5*L5%/100)</f>
        <v>0</v>
      </c>
      <c r="Q5" s="51" t="str">
        <f>"::::::::::::::::::::::::::::::::::::::::"</f>
        <v>::::::::::::::::::::::::::::::::::::::::</v>
      </c>
      <c r="R5" s="52">
        <f>O5+P5</f>
        <v>0</v>
      </c>
    </row>
    <row r="6" spans="1:18" ht="12">
      <c r="A6" s="47" t="s">
        <v>86</v>
      </c>
      <c r="B6" s="47">
        <v>1981</v>
      </c>
      <c r="C6" s="47">
        <v>20000</v>
      </c>
      <c r="D6" s="47">
        <v>500</v>
      </c>
      <c r="E6" s="48">
        <f t="shared" si="0"/>
        <v>26937.100131001043</v>
      </c>
      <c r="F6" s="47" t="str">
        <f t="shared" si="1"/>
        <v>ja</v>
      </c>
      <c r="G6" s="47"/>
      <c r="H6" s="47">
        <v>20</v>
      </c>
      <c r="I6" s="47">
        <v>30</v>
      </c>
      <c r="J6" s="49">
        <v>3</v>
      </c>
      <c r="K6" s="49">
        <v>1</v>
      </c>
      <c r="L6" s="49">
        <v>4</v>
      </c>
      <c r="M6" s="49"/>
      <c r="N6" s="50" t="str">
        <f>":::::::::::::::::::::::::::::::::::::::"</f>
        <v>:::::::::::::::::::::::::::::::::::::::</v>
      </c>
      <c r="O6" s="49">
        <f>IF(F6="nein",((((E6-D6)/H6)+(C6+D6)/2*J6%+(C6*K6%))/I6),((D6*J6%+C6*K6%))/I6)</f>
        <v>7.166666666666667</v>
      </c>
      <c r="P6" s="49">
        <f>IF(M6&gt;0,M6,G6/7.36*DP*1.2+C6*L6%/100)</f>
        <v>8</v>
      </c>
      <c r="Q6" s="51" t="str">
        <f>"::::::::::::::::::::::::::::::::::::::::"</f>
        <v>::::::::::::::::::::::::::::::::::::::::</v>
      </c>
      <c r="R6" s="52">
        <f>O6+P6</f>
        <v>15.166666666666668</v>
      </c>
    </row>
    <row r="7" spans="1:18" ht="12">
      <c r="A7" s="47" t="s">
        <v>87</v>
      </c>
      <c r="B7" s="47">
        <v>1975</v>
      </c>
      <c r="C7" s="47">
        <v>2000</v>
      </c>
      <c r="D7" s="47">
        <v>0</v>
      </c>
      <c r="E7" s="48">
        <f t="shared" si="0"/>
        <v>2693.7100131001043</v>
      </c>
      <c r="F7" s="47" t="str">
        <f t="shared" si="1"/>
        <v>ja</v>
      </c>
      <c r="G7" s="47"/>
      <c r="H7" s="47">
        <v>20</v>
      </c>
      <c r="I7" s="47">
        <v>20</v>
      </c>
      <c r="J7" s="49"/>
      <c r="K7" s="49"/>
      <c r="L7" s="49"/>
      <c r="M7" s="49">
        <v>2</v>
      </c>
      <c r="N7" s="50" t="str">
        <f aca="true" t="shared" si="2" ref="N7:N13">":::::::::::::::::::::::::::::::::::::::"</f>
        <v>:::::::::::::::::::::::::::::::::::::::</v>
      </c>
      <c r="O7" s="49">
        <f>IF(F7="nein",((((E7-D7)/H7)+(C7+D7)/2*J7%+(C7*K7%))/I7),((D7*J7%+C7*K7%))/I7)</f>
        <v>0</v>
      </c>
      <c r="P7" s="49">
        <f>IF(M7&gt;0,M7,G7/7.36*DP*1.2+C7*L7%/100)</f>
        <v>2</v>
      </c>
      <c r="Q7" s="51" t="str">
        <f aca="true" t="shared" si="3" ref="Q7:Q13">"::::::::::::::::::::::::::::::::::::::::"</f>
        <v>::::::::::::::::::::::::::::::::::::::::</v>
      </c>
      <c r="R7" s="52">
        <f aca="true" t="shared" si="4" ref="R7:R13">O7+P7</f>
        <v>2</v>
      </c>
    </row>
    <row r="8" spans="1:18" ht="12">
      <c r="A8" s="47" t="s">
        <v>88</v>
      </c>
      <c r="B8" s="47">
        <v>1989</v>
      </c>
      <c r="C8" s="47">
        <v>4500</v>
      </c>
      <c r="D8" s="47">
        <v>500</v>
      </c>
      <c r="E8" s="48">
        <f t="shared" si="0"/>
        <v>6060.847529475235</v>
      </c>
      <c r="F8" s="47" t="str">
        <f t="shared" si="1"/>
        <v>ja</v>
      </c>
      <c r="G8" s="47">
        <v>0</v>
      </c>
      <c r="H8" s="47">
        <v>20</v>
      </c>
      <c r="I8" s="47">
        <v>80</v>
      </c>
      <c r="J8" s="49">
        <v>2</v>
      </c>
      <c r="K8" s="49">
        <v>1</v>
      </c>
      <c r="L8" s="49">
        <v>2</v>
      </c>
      <c r="M8" s="49"/>
      <c r="N8" s="50" t="str">
        <f t="shared" si="2"/>
        <v>:::::::::::::::::::::::::::::::::::::::</v>
      </c>
      <c r="O8" s="49">
        <f>IF(F8="nein",((((E8-D8)/H8)+(C8+D8)/2*J8%+(C8*K8%))/I8),((D8*J8%+C8*K8%))/I8)</f>
        <v>0.6875</v>
      </c>
      <c r="P8" s="49">
        <f>IF(M8&gt;0,M8,G8/7.36*DP*1.2+C8*L8%/100)</f>
        <v>0.9</v>
      </c>
      <c r="Q8" s="51" t="str">
        <f t="shared" si="3"/>
        <v>::::::::::::::::::::::::::::::::::::::::</v>
      </c>
      <c r="R8" s="52">
        <f t="shared" si="4"/>
        <v>1.5875</v>
      </c>
    </row>
    <row r="9" spans="1:18" ht="12">
      <c r="A9" s="47" t="s">
        <v>89</v>
      </c>
      <c r="B9" s="47">
        <v>1985</v>
      </c>
      <c r="C9" s="47">
        <v>1600</v>
      </c>
      <c r="D9" s="47">
        <v>350</v>
      </c>
      <c r="E9" s="48">
        <f t="shared" si="0"/>
        <v>2321.5125665727287</v>
      </c>
      <c r="F9" s="47" t="str">
        <f t="shared" si="1"/>
        <v>ja</v>
      </c>
      <c r="G9" s="47">
        <v>0</v>
      </c>
      <c r="H9" s="47">
        <v>25</v>
      </c>
      <c r="I9" s="47">
        <v>8</v>
      </c>
      <c r="J9" s="49">
        <v>2</v>
      </c>
      <c r="K9" s="49">
        <v>0</v>
      </c>
      <c r="L9" s="49">
        <v>1</v>
      </c>
      <c r="M9" s="49"/>
      <c r="N9" s="50" t="str">
        <f t="shared" si="2"/>
        <v>:::::::::::::::::::::::::::::::::::::::</v>
      </c>
      <c r="O9" s="49">
        <f>IF(F9="nein",((((E9-D9)/H9)+(C9+D9)/2*J9%+(C9*K9%))/I9),((D9*J9%+C9*K9%))/I9)</f>
        <v>0.875</v>
      </c>
      <c r="P9" s="49">
        <f>IF(M9&gt;0,M9,G9/7.36*DP*1.2+C9*L9%/100)</f>
        <v>0.16</v>
      </c>
      <c r="Q9" s="51" t="str">
        <f t="shared" si="3"/>
        <v>::::::::::::::::::::::::::::::::::::::::</v>
      </c>
      <c r="R9" s="52">
        <f t="shared" si="4"/>
        <v>1.035</v>
      </c>
    </row>
    <row r="10" spans="1:18" ht="12">
      <c r="A10" s="47" t="s">
        <v>90</v>
      </c>
      <c r="B10" s="47">
        <v>1999</v>
      </c>
      <c r="C10" s="47">
        <v>4700</v>
      </c>
      <c r="D10" s="47">
        <v>700</v>
      </c>
      <c r="E10" s="48">
        <f t="shared" si="0"/>
        <v>6144.500988410539</v>
      </c>
      <c r="F10" s="47" t="str">
        <f t="shared" si="1"/>
        <v>nein</v>
      </c>
      <c r="G10" s="47">
        <v>0</v>
      </c>
      <c r="H10" s="47">
        <v>18</v>
      </c>
      <c r="I10" s="47">
        <v>70</v>
      </c>
      <c r="J10" s="49">
        <v>3</v>
      </c>
      <c r="K10" s="49">
        <v>1</v>
      </c>
      <c r="L10" s="49">
        <v>2</v>
      </c>
      <c r="M10" s="49"/>
      <c r="N10" s="50" t="str">
        <f t="shared" si="2"/>
        <v>:::::::::::::::::::::::::::::::::::::::</v>
      </c>
      <c r="O10" s="49">
        <f>IF(F10="nein",((((E10-D10)/H10)+(C10+D10)/2*J10%+(C10*K10%))/I10),((D10*J10%+C10*K10%))/I10)</f>
        <v>6.149603959055984</v>
      </c>
      <c r="P10" s="49">
        <f>IF(M10&gt;0,M10,G10/7.36*DP*1.2+C10*L10%/100)</f>
        <v>0.94</v>
      </c>
      <c r="Q10" s="51" t="str">
        <f t="shared" si="3"/>
        <v>::::::::::::::::::::::::::::::::::::::::</v>
      </c>
      <c r="R10" s="52">
        <f t="shared" si="4"/>
        <v>7.089603959055983</v>
      </c>
    </row>
    <row r="11" spans="1:18" ht="12">
      <c r="A11" s="47" t="s">
        <v>91</v>
      </c>
      <c r="B11" s="47">
        <v>2000</v>
      </c>
      <c r="C11" s="47">
        <v>6700</v>
      </c>
      <c r="D11" s="47">
        <v>1000</v>
      </c>
      <c r="E11" s="48">
        <f t="shared" si="0"/>
        <v>8010.641748792273</v>
      </c>
      <c r="F11" s="47" t="str">
        <f t="shared" si="1"/>
        <v>ja</v>
      </c>
      <c r="G11" s="47">
        <v>0</v>
      </c>
      <c r="H11" s="47">
        <v>12</v>
      </c>
      <c r="I11" s="47">
        <v>20</v>
      </c>
      <c r="J11" s="49">
        <v>2</v>
      </c>
      <c r="K11" s="49">
        <v>2</v>
      </c>
      <c r="L11" s="49">
        <v>4</v>
      </c>
      <c r="M11" s="49"/>
      <c r="N11" s="50" t="str">
        <f t="shared" si="2"/>
        <v>:::::::::::::::::::::::::::::::::::::::</v>
      </c>
      <c r="O11" s="49">
        <f>IF(F11="nein",((((E11-D11)/H11)+(C11+D11)/2*J11%+(C11*K11%))/I11),((D11*J11%+C11*K11%))/I11)</f>
        <v>7.7</v>
      </c>
      <c r="P11" s="49">
        <f>IF(M11&gt;0,M11,G11/7.36*DP*1.2+C11*L11%/100)</f>
        <v>2.68</v>
      </c>
      <c r="Q11" s="51" t="str">
        <f t="shared" si="3"/>
        <v>::::::::::::::::::::::::::::::::::::::::</v>
      </c>
      <c r="R11" s="52">
        <f t="shared" si="4"/>
        <v>10.38</v>
      </c>
    </row>
    <row r="12" spans="1:18" ht="12">
      <c r="A12" s="47" t="s">
        <v>92</v>
      </c>
      <c r="B12" s="47">
        <v>1985</v>
      </c>
      <c r="C12" s="47">
        <v>3800</v>
      </c>
      <c r="D12" s="47">
        <v>300</v>
      </c>
      <c r="E12" s="48">
        <f t="shared" si="0"/>
        <v>5118.049024890199</v>
      </c>
      <c r="F12" s="47" t="str">
        <f t="shared" si="1"/>
        <v>ja</v>
      </c>
      <c r="G12" s="47">
        <v>0</v>
      </c>
      <c r="H12" s="47">
        <v>20</v>
      </c>
      <c r="I12" s="47">
        <v>20</v>
      </c>
      <c r="J12" s="49">
        <v>2</v>
      </c>
      <c r="K12" s="49">
        <v>1</v>
      </c>
      <c r="L12" s="49">
        <v>2</v>
      </c>
      <c r="M12" s="49"/>
      <c r="N12" s="50" t="str">
        <f t="shared" si="2"/>
        <v>:::::::::::::::::::::::::::::::::::::::</v>
      </c>
      <c r="O12" s="49">
        <f>IF(F12="nein",((((E12-D12)/H12)+(C12+D12)/2*J12%+(C12*K12%))/I12),((D12*J12%+C12*K12%))/I12)</f>
        <v>2.2</v>
      </c>
      <c r="P12" s="49">
        <f>IF(M12&gt;0,M12,G12/7.36*DP*1.2+C12*L12%/100)</f>
        <v>0.76</v>
      </c>
      <c r="Q12" s="51" t="str">
        <f t="shared" si="3"/>
        <v>::::::::::::::::::::::::::::::::::::::::</v>
      </c>
      <c r="R12" s="52">
        <f t="shared" si="4"/>
        <v>2.96</v>
      </c>
    </row>
    <row r="13" spans="1:18" ht="12">
      <c r="A13" s="47" t="s">
        <v>82</v>
      </c>
      <c r="B13" s="47">
        <v>2003</v>
      </c>
      <c r="C13" s="47">
        <v>21000</v>
      </c>
      <c r="D13" s="47">
        <v>2000</v>
      </c>
      <c r="E13" s="48">
        <f t="shared" si="0"/>
        <v>27048.426948248893</v>
      </c>
      <c r="F13" s="47" t="str">
        <f t="shared" si="1"/>
        <v>nein</v>
      </c>
      <c r="G13" s="47">
        <v>0</v>
      </c>
      <c r="H13" s="47">
        <v>17</v>
      </c>
      <c r="I13" s="47">
        <v>40</v>
      </c>
      <c r="J13" s="49">
        <v>3</v>
      </c>
      <c r="K13" s="49">
        <v>1</v>
      </c>
      <c r="L13" s="49">
        <v>3</v>
      </c>
      <c r="M13" s="49"/>
      <c r="N13" s="50" t="str">
        <f t="shared" si="2"/>
        <v>:::::::::::::::::::::::::::::::::::::::</v>
      </c>
      <c r="O13" s="49">
        <f>IF(F13="nein",((((E13-D13)/H13)+(C13+D13)/2*J13%+(C13*K13%))/I13),((D13*J13%+C13*K13%))/I13)</f>
        <v>50.71092198271896</v>
      </c>
      <c r="P13" s="49">
        <f>IF(M13&gt;0,M13,G13/7.36*DP*1.2+C13*L13%/100)</f>
        <v>6.3</v>
      </c>
      <c r="Q13" s="51" t="str">
        <f t="shared" si="3"/>
        <v>::::::::::::::::::::::::::::::::::::::::</v>
      </c>
      <c r="R13" s="52">
        <f t="shared" si="4"/>
        <v>57.010921982718955</v>
      </c>
    </row>
    <row r="14" spans="1:16" ht="12">
      <c r="A14" s="53"/>
      <c r="B14" s="53"/>
      <c r="C14" s="53"/>
      <c r="D14" s="53"/>
      <c r="E14" s="54"/>
      <c r="F14" s="53"/>
      <c r="G14" s="53"/>
      <c r="H14" s="53"/>
      <c r="I14" s="53"/>
      <c r="J14" s="53"/>
      <c r="K14" s="53"/>
      <c r="L14" s="53"/>
      <c r="M14" s="53"/>
      <c r="N14" s="55"/>
      <c r="O14" s="56"/>
      <c r="P14" s="56"/>
    </row>
    <row r="15" spans="1:16" ht="12">
      <c r="A15" s="53"/>
      <c r="B15" s="53"/>
      <c r="C15" s="53"/>
      <c r="D15" s="53"/>
      <c r="E15" s="54"/>
      <c r="F15" s="53"/>
      <c r="G15" s="53"/>
      <c r="H15" s="53"/>
      <c r="I15" s="53"/>
      <c r="J15" s="53"/>
      <c r="K15" s="53"/>
      <c r="L15" s="53"/>
      <c r="M15" s="53"/>
      <c r="N15" s="55"/>
      <c r="O15" s="56"/>
      <c r="P15" s="56"/>
    </row>
    <row r="16" spans="1:16" ht="12">
      <c r="A16" s="53"/>
      <c r="B16" s="53"/>
      <c r="C16" s="53"/>
      <c r="D16" s="53"/>
      <c r="E16" s="54"/>
      <c r="F16" s="53"/>
      <c r="G16" s="53"/>
      <c r="H16" s="53"/>
      <c r="I16" s="53"/>
      <c r="J16" s="53"/>
      <c r="K16" s="53"/>
      <c r="L16" s="53"/>
      <c r="M16" s="53"/>
      <c r="N16" s="55"/>
      <c r="O16" s="56"/>
      <c r="P16" s="56"/>
    </row>
    <row r="17" spans="1:16" ht="12">
      <c r="A17" s="53"/>
      <c r="B17" s="53"/>
      <c r="C17" s="53"/>
      <c r="D17" s="53"/>
      <c r="E17" s="54"/>
      <c r="F17" s="53"/>
      <c r="G17" s="53"/>
      <c r="H17" s="53"/>
      <c r="I17" s="53"/>
      <c r="J17" s="53"/>
      <c r="K17" s="53"/>
      <c r="L17" s="53"/>
      <c r="M17" s="53"/>
      <c r="N17" s="55"/>
      <c r="O17" s="56"/>
      <c r="P17" s="56"/>
    </row>
    <row r="18" spans="1:16" ht="12">
      <c r="A18" s="53"/>
      <c r="B18" s="53"/>
      <c r="C18" s="53"/>
      <c r="D18" s="53"/>
      <c r="E18" s="54"/>
      <c r="F18" s="53"/>
      <c r="G18" s="53"/>
      <c r="H18" s="53"/>
      <c r="I18" s="53"/>
      <c r="J18" s="53"/>
      <c r="K18" s="53"/>
      <c r="L18" s="53"/>
      <c r="M18" s="53"/>
      <c r="N18" s="55"/>
      <c r="O18" s="56"/>
      <c r="P18" s="56"/>
    </row>
    <row r="19" spans="1:16" ht="12">
      <c r="A19" s="53"/>
      <c r="B19" s="53"/>
      <c r="C19" s="53"/>
      <c r="D19" s="53"/>
      <c r="E19" s="54"/>
      <c r="F19" s="53"/>
      <c r="G19" s="53"/>
      <c r="H19" s="53"/>
      <c r="I19" s="53"/>
      <c r="J19" s="53"/>
      <c r="K19" s="53"/>
      <c r="L19" s="53"/>
      <c r="M19" s="53"/>
      <c r="N19" s="55"/>
      <c r="O19" s="56"/>
      <c r="P19" s="56"/>
    </row>
    <row r="20" spans="1:16" ht="12">
      <c r="A20" s="53"/>
      <c r="B20" s="53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5"/>
      <c r="O20" s="56"/>
      <c r="P20" s="56"/>
    </row>
    <row r="21" spans="1:16" ht="12">
      <c r="A21" s="53"/>
      <c r="B21" s="53"/>
      <c r="C21" s="53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5"/>
      <c r="O21" s="56"/>
      <c r="P21" s="56"/>
    </row>
    <row r="22" spans="1:16" ht="12">
      <c r="A22" s="53"/>
      <c r="B22" s="53"/>
      <c r="C22" s="53"/>
      <c r="D22" s="53"/>
      <c r="E22" s="54"/>
      <c r="F22" s="53"/>
      <c r="G22" s="53"/>
      <c r="H22" s="53"/>
      <c r="I22" s="53"/>
      <c r="J22" s="53"/>
      <c r="K22" s="53"/>
      <c r="L22" s="53"/>
      <c r="M22" s="53"/>
      <c r="N22" s="55"/>
      <c r="O22" s="56"/>
      <c r="P22" s="56"/>
    </row>
    <row r="23" spans="1:16" ht="12">
      <c r="A23" s="53"/>
      <c r="B23" s="53"/>
      <c r="C23" s="53"/>
      <c r="D23" s="53"/>
      <c r="E23" s="54"/>
      <c r="F23" s="53"/>
      <c r="G23" s="53"/>
      <c r="H23" s="53"/>
      <c r="I23" s="53"/>
      <c r="J23" s="53"/>
      <c r="K23" s="53"/>
      <c r="L23" s="53"/>
      <c r="M23" s="53"/>
      <c r="N23" s="55"/>
      <c r="O23" s="56"/>
      <c r="P23" s="56"/>
    </row>
    <row r="24" spans="1:16" ht="12">
      <c r="A24" s="53"/>
      <c r="B24" s="53"/>
      <c r="C24" s="53"/>
      <c r="D24" s="53"/>
      <c r="E24" s="54"/>
      <c r="F24" s="53"/>
      <c r="G24" s="53"/>
      <c r="H24" s="53"/>
      <c r="I24" s="53"/>
      <c r="J24" s="53"/>
      <c r="K24" s="53"/>
      <c r="L24" s="53"/>
      <c r="M24" s="53"/>
      <c r="N24" s="55"/>
      <c r="O24" s="56"/>
      <c r="P24" s="56"/>
    </row>
    <row r="25" spans="1:16" ht="12">
      <c r="A25" s="53"/>
      <c r="B25" s="53"/>
      <c r="C25" s="53"/>
      <c r="D25" s="53"/>
      <c r="E25" s="54"/>
      <c r="F25" s="53"/>
      <c r="G25" s="53"/>
      <c r="H25" s="53"/>
      <c r="I25" s="53"/>
      <c r="J25" s="53"/>
      <c r="K25" s="53"/>
      <c r="L25" s="53"/>
      <c r="M25" s="53"/>
      <c r="N25" s="55"/>
      <c r="O25" s="56"/>
      <c r="P25" s="56"/>
    </row>
    <row r="26" spans="1:16" ht="12">
      <c r="A26" s="53"/>
      <c r="B26" s="53"/>
      <c r="C26" s="53"/>
      <c r="D26" s="53"/>
      <c r="E26" s="54"/>
      <c r="F26" s="53"/>
      <c r="G26" s="53"/>
      <c r="H26" s="53"/>
      <c r="I26" s="53"/>
      <c r="J26" s="53"/>
      <c r="K26" s="53"/>
      <c r="L26" s="53"/>
      <c r="M26" s="53"/>
      <c r="N26" s="55"/>
      <c r="O26" s="56"/>
      <c r="P26" s="56"/>
    </row>
    <row r="27" spans="1:16" ht="12">
      <c r="A27" s="53"/>
      <c r="B27" s="53"/>
      <c r="C27" s="53"/>
      <c r="D27" s="53"/>
      <c r="E27" s="54"/>
      <c r="F27" s="53"/>
      <c r="G27" s="53"/>
      <c r="H27" s="53"/>
      <c r="I27" s="53"/>
      <c r="J27" s="53"/>
      <c r="K27" s="53"/>
      <c r="L27" s="53"/>
      <c r="M27" s="53"/>
      <c r="N27" s="55"/>
      <c r="O27" s="56"/>
      <c r="P27" s="56"/>
    </row>
    <row r="28" spans="1:16" ht="12">
      <c r="A28" s="53"/>
      <c r="B28" s="53"/>
      <c r="C28" s="53"/>
      <c r="D28" s="53"/>
      <c r="E28" s="54"/>
      <c r="F28" s="53"/>
      <c r="G28" s="53"/>
      <c r="H28" s="53"/>
      <c r="I28" s="53"/>
      <c r="J28" s="53"/>
      <c r="K28" s="53"/>
      <c r="L28" s="53"/>
      <c r="M28" s="53"/>
      <c r="N28" s="55"/>
      <c r="O28" s="56"/>
      <c r="P28" s="56"/>
    </row>
    <row r="29" spans="1:16" ht="12">
      <c r="A29" s="53"/>
      <c r="B29" s="53"/>
      <c r="C29" s="53"/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5"/>
      <c r="O29" s="56"/>
      <c r="P29" s="56"/>
    </row>
    <row r="30" spans="1:16" ht="12">
      <c r="A30" s="53"/>
      <c r="B30" s="53"/>
      <c r="C30" s="53"/>
      <c r="D30" s="53"/>
      <c r="E30" s="54"/>
      <c r="F30" s="53"/>
      <c r="G30" s="53"/>
      <c r="H30" s="53"/>
      <c r="I30" s="53"/>
      <c r="J30" s="53"/>
      <c r="K30" s="53"/>
      <c r="L30" s="53"/>
      <c r="M30" s="53"/>
      <c r="N30" s="55"/>
      <c r="O30" s="56"/>
      <c r="P30" s="56"/>
    </row>
    <row r="31" spans="1:16" ht="12">
      <c r="A31" s="53"/>
      <c r="B31" s="53"/>
      <c r="C31" s="53"/>
      <c r="D31" s="53"/>
      <c r="E31" s="54"/>
      <c r="F31" s="53"/>
      <c r="G31" s="53"/>
      <c r="H31" s="53"/>
      <c r="I31" s="53"/>
      <c r="J31" s="53"/>
      <c r="K31" s="53"/>
      <c r="L31" s="53"/>
      <c r="M31" s="53"/>
      <c r="N31" s="55"/>
      <c r="O31" s="56"/>
      <c r="P31" s="56"/>
    </row>
    <row r="32" spans="1:16" ht="12">
      <c r="A32" s="53"/>
      <c r="B32" s="53"/>
      <c r="C32" s="53"/>
      <c r="D32" s="53"/>
      <c r="E32" s="54"/>
      <c r="F32" s="53"/>
      <c r="G32" s="53"/>
      <c r="H32" s="53"/>
      <c r="I32" s="53"/>
      <c r="J32" s="53"/>
      <c r="K32" s="53"/>
      <c r="L32" s="53"/>
      <c r="M32" s="53"/>
      <c r="N32" s="55"/>
      <c r="O32" s="56"/>
      <c r="P32" s="56"/>
    </row>
    <row r="33" spans="1:16" ht="12">
      <c r="A33" s="53"/>
      <c r="B33" s="53"/>
      <c r="C33" s="53"/>
      <c r="D33" s="53"/>
      <c r="E33" s="54"/>
      <c r="F33" s="53"/>
      <c r="G33" s="53"/>
      <c r="H33" s="53"/>
      <c r="I33" s="53"/>
      <c r="J33" s="53"/>
      <c r="K33" s="53"/>
      <c r="L33" s="53"/>
      <c r="M33" s="53"/>
      <c r="N33" s="55"/>
      <c r="O33" s="56"/>
      <c r="P33" s="56"/>
    </row>
    <row r="34" spans="1:16" ht="12">
      <c r="A34" s="53"/>
      <c r="B34" s="53"/>
      <c r="C34" s="53"/>
      <c r="D34" s="53"/>
      <c r="E34" s="54"/>
      <c r="F34" s="53"/>
      <c r="G34" s="53"/>
      <c r="H34" s="53"/>
      <c r="I34" s="53"/>
      <c r="J34" s="53"/>
      <c r="K34" s="53"/>
      <c r="L34" s="53"/>
      <c r="M34" s="53"/>
      <c r="N34" s="55"/>
      <c r="O34" s="56"/>
      <c r="P34" s="56"/>
    </row>
    <row r="35" spans="1:16" ht="12">
      <c r="A35" s="53"/>
      <c r="B35" s="53"/>
      <c r="C35" s="53"/>
      <c r="D35" s="53"/>
      <c r="E35" s="54"/>
      <c r="F35" s="53"/>
      <c r="G35" s="53"/>
      <c r="H35" s="53"/>
      <c r="I35" s="53"/>
      <c r="J35" s="53"/>
      <c r="K35" s="53"/>
      <c r="L35" s="53"/>
      <c r="M35" s="53"/>
      <c r="N35" s="55"/>
      <c r="O35" s="56"/>
      <c r="P35" s="56"/>
    </row>
    <row r="36" spans="1:16" ht="12">
      <c r="A36" s="53"/>
      <c r="B36" s="53"/>
      <c r="C36" s="53"/>
      <c r="D36" s="53"/>
      <c r="E36" s="54"/>
      <c r="F36" s="53"/>
      <c r="G36" s="53"/>
      <c r="H36" s="53"/>
      <c r="I36" s="53"/>
      <c r="J36" s="53"/>
      <c r="K36" s="53"/>
      <c r="L36" s="53"/>
      <c r="M36" s="53"/>
      <c r="N36" s="55"/>
      <c r="O36" s="56"/>
      <c r="P36" s="56"/>
    </row>
    <row r="37" spans="1:16" ht="12">
      <c r="A37" s="53"/>
      <c r="B37" s="53"/>
      <c r="C37" s="53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5"/>
      <c r="O37" s="56"/>
      <c r="P37" s="56"/>
    </row>
    <row r="38" spans="1:16" ht="12">
      <c r="A38" s="53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3"/>
      <c r="M38" s="53"/>
      <c r="N38" s="55"/>
      <c r="O38" s="56"/>
      <c r="P38" s="56"/>
    </row>
    <row r="39" spans="1:16" ht="12">
      <c r="A39" s="53"/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3"/>
      <c r="M39" s="53"/>
      <c r="N39" s="55"/>
      <c r="O39" s="56"/>
      <c r="P39" s="56"/>
    </row>
    <row r="40" spans="1:16" ht="12">
      <c r="A40" s="53"/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3"/>
      <c r="M40" s="53"/>
      <c r="N40" s="55"/>
      <c r="O40" s="56"/>
      <c r="P40" s="56"/>
    </row>
    <row r="41" spans="1:16" ht="12">
      <c r="A41" s="53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3"/>
      <c r="M41" s="53"/>
      <c r="N41" s="55"/>
      <c r="O41" s="56"/>
      <c r="P41" s="56"/>
    </row>
    <row r="42" spans="1:16" ht="12">
      <c r="A42" s="53"/>
      <c r="B42" s="53"/>
      <c r="C42" s="53"/>
      <c r="D42" s="53"/>
      <c r="E42" s="54"/>
      <c r="F42" s="53"/>
      <c r="G42" s="53"/>
      <c r="H42" s="53"/>
      <c r="I42" s="53"/>
      <c r="J42" s="53"/>
      <c r="K42" s="53"/>
      <c r="L42" s="53"/>
      <c r="M42" s="53"/>
      <c r="N42" s="55"/>
      <c r="O42" s="56"/>
      <c r="P42" s="56"/>
    </row>
    <row r="43" spans="1:16" ht="12">
      <c r="A43" s="53"/>
      <c r="B43" s="53"/>
      <c r="C43" s="53"/>
      <c r="D43" s="53"/>
      <c r="E43" s="54"/>
      <c r="F43" s="53"/>
      <c r="G43" s="53"/>
      <c r="H43" s="53"/>
      <c r="I43" s="53"/>
      <c r="J43" s="53"/>
      <c r="K43" s="53"/>
      <c r="L43" s="53"/>
      <c r="M43" s="53"/>
      <c r="N43" s="55"/>
      <c r="O43" s="56"/>
      <c r="P43" s="56"/>
    </row>
    <row r="44" spans="1:16" ht="12">
      <c r="A44" s="53"/>
      <c r="B44" s="53"/>
      <c r="C44" s="53"/>
      <c r="D44" s="53"/>
      <c r="E44" s="54"/>
      <c r="F44" s="53"/>
      <c r="G44" s="53"/>
      <c r="H44" s="53"/>
      <c r="I44" s="53"/>
      <c r="J44" s="53"/>
      <c r="K44" s="53"/>
      <c r="L44" s="53"/>
      <c r="M44" s="53"/>
      <c r="N44" s="55"/>
      <c r="O44" s="56"/>
      <c r="P44" s="56"/>
    </row>
    <row r="45" spans="1:16" ht="12">
      <c r="A45" s="53"/>
      <c r="B45" s="53"/>
      <c r="C45" s="53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5"/>
      <c r="O45" s="56"/>
      <c r="P45" s="56"/>
    </row>
    <row r="46" spans="1:16" ht="12">
      <c r="A46" s="53"/>
      <c r="B46" s="53"/>
      <c r="C46" s="53"/>
      <c r="D46" s="53"/>
      <c r="E46" s="54"/>
      <c r="F46" s="53"/>
      <c r="G46" s="53"/>
      <c r="H46" s="53"/>
      <c r="I46" s="53"/>
      <c r="J46" s="53"/>
      <c r="K46" s="53"/>
      <c r="L46" s="53"/>
      <c r="M46" s="53"/>
      <c r="N46" s="55"/>
      <c r="O46" s="56"/>
      <c r="P46" s="56"/>
    </row>
    <row r="47" spans="1:16" ht="12">
      <c r="A47" s="53"/>
      <c r="B47" s="53"/>
      <c r="C47" s="53"/>
      <c r="D47" s="53"/>
      <c r="E47" s="54"/>
      <c r="F47" s="53"/>
      <c r="G47" s="53"/>
      <c r="H47" s="53"/>
      <c r="I47" s="53"/>
      <c r="J47" s="53"/>
      <c r="K47" s="53"/>
      <c r="L47" s="53"/>
      <c r="M47" s="53"/>
      <c r="N47" s="55"/>
      <c r="O47" s="56"/>
      <c r="P47" s="56"/>
    </row>
    <row r="48" spans="1:16" ht="12">
      <c r="A48" s="53"/>
      <c r="B48" s="53"/>
      <c r="C48" s="53"/>
      <c r="D48" s="53"/>
      <c r="E48" s="54"/>
      <c r="F48" s="53"/>
      <c r="G48" s="53"/>
      <c r="H48" s="53"/>
      <c r="I48" s="53"/>
      <c r="J48" s="53"/>
      <c r="K48" s="53"/>
      <c r="L48" s="53"/>
      <c r="M48" s="53"/>
      <c r="N48" s="55"/>
      <c r="O48" s="56"/>
      <c r="P48" s="56"/>
    </row>
    <row r="49" spans="1:16" ht="12">
      <c r="A49" s="53"/>
      <c r="B49" s="53"/>
      <c r="C49" s="53"/>
      <c r="D49" s="53"/>
      <c r="E49" s="54"/>
      <c r="F49" s="53"/>
      <c r="G49" s="53"/>
      <c r="H49" s="53"/>
      <c r="I49" s="53"/>
      <c r="J49" s="53"/>
      <c r="K49" s="53"/>
      <c r="L49" s="53"/>
      <c r="M49" s="53"/>
      <c r="N49" s="55"/>
      <c r="O49" s="56"/>
      <c r="P49" s="56"/>
    </row>
    <row r="50" spans="1:16" ht="12">
      <c r="A50" s="53"/>
      <c r="B50" s="53"/>
      <c r="C50" s="53"/>
      <c r="D50" s="53"/>
      <c r="E50" s="54"/>
      <c r="F50" s="53"/>
      <c r="G50" s="53"/>
      <c r="H50" s="53"/>
      <c r="I50" s="53"/>
      <c r="J50" s="53"/>
      <c r="K50" s="53"/>
      <c r="L50" s="53"/>
      <c r="M50" s="53"/>
      <c r="N50" s="55"/>
      <c r="O50" s="56"/>
      <c r="P50" s="56"/>
    </row>
    <row r="51" spans="1:16" ht="12">
      <c r="A51" s="53"/>
      <c r="B51" s="53"/>
      <c r="C51" s="53"/>
      <c r="D51" s="53"/>
      <c r="E51" s="54"/>
      <c r="F51" s="53"/>
      <c r="G51" s="53"/>
      <c r="H51" s="53"/>
      <c r="I51" s="53"/>
      <c r="J51" s="53"/>
      <c r="K51" s="53"/>
      <c r="L51" s="53"/>
      <c r="M51" s="53"/>
      <c r="N51" s="55"/>
      <c r="O51" s="56"/>
      <c r="P51" s="56"/>
    </row>
    <row r="52" spans="1:16" ht="12">
      <c r="A52" s="53"/>
      <c r="B52" s="53"/>
      <c r="C52" s="53"/>
      <c r="D52" s="53"/>
      <c r="E52" s="54"/>
      <c r="F52" s="53"/>
      <c r="G52" s="53"/>
      <c r="H52" s="53"/>
      <c r="I52" s="53"/>
      <c r="J52" s="53"/>
      <c r="K52" s="53"/>
      <c r="L52" s="53"/>
      <c r="M52" s="53"/>
      <c r="N52" s="55"/>
      <c r="O52" s="56"/>
      <c r="P52" s="56"/>
    </row>
    <row r="53" ht="12">
      <c r="E53" s="57"/>
    </row>
    <row r="54" ht="12">
      <c r="E54" s="57"/>
    </row>
    <row r="55" ht="12">
      <c r="E55" s="57"/>
    </row>
    <row r="56" ht="12">
      <c r="E56" s="57"/>
    </row>
    <row r="57" ht="12">
      <c r="E57" s="57"/>
    </row>
    <row r="58" ht="12">
      <c r="E58" s="57"/>
    </row>
    <row r="59" ht="12">
      <c r="E59" s="57"/>
    </row>
    <row r="60" ht="12">
      <c r="E60" s="57"/>
    </row>
    <row r="61" ht="12">
      <c r="E61" s="57"/>
    </row>
    <row r="62" ht="12">
      <c r="E62" s="57"/>
    </row>
    <row r="63" ht="12">
      <c r="E63" s="57"/>
    </row>
    <row r="64" ht="12">
      <c r="E64" s="57"/>
    </row>
  </sheetData>
  <sheetProtection/>
  <printOptions gridLines="1"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12"/>
  <sheetViews>
    <sheetView showGridLines="0" showRowColHeaders="0" defaultGridColor="0" zoomScalePageLayoutView="0" colorId="57" workbookViewId="0" topLeftCell="A1">
      <selection activeCell="A1" sqref="A1:C12"/>
    </sheetView>
  </sheetViews>
  <sheetFormatPr defaultColWidth="11.421875" defaultRowHeight="12.75"/>
  <cols>
    <col min="1" max="1" width="34.8515625" style="0" customWidth="1"/>
    <col min="2" max="3" width="11.421875" style="58" customWidth="1"/>
  </cols>
  <sheetData>
    <row r="1" spans="1:3" ht="12">
      <c r="A1" s="47" t="s">
        <v>83</v>
      </c>
      <c r="B1" s="59">
        <v>6.612142518463854</v>
      </c>
      <c r="C1" s="58">
        <v>13.263586956521738</v>
      </c>
    </row>
    <row r="2" spans="1:3" ht="12">
      <c r="A2" s="47" t="s">
        <v>103</v>
      </c>
      <c r="B2" s="59">
        <v>13.218131160551035</v>
      </c>
      <c r="C2" s="58">
        <v>23.62945652173913</v>
      </c>
    </row>
    <row r="3" spans="1:3" ht="12">
      <c r="A3" s="47" t="s">
        <v>84</v>
      </c>
      <c r="B3" s="59">
        <v>0</v>
      </c>
      <c r="C3" s="58">
        <v>0</v>
      </c>
    </row>
    <row r="4" spans="1:3" ht="12">
      <c r="A4" s="47" t="s">
        <v>85</v>
      </c>
      <c r="B4" s="59">
        <v>0</v>
      </c>
      <c r="C4" s="58">
        <v>0</v>
      </c>
    </row>
    <row r="5" spans="1:3" ht="12">
      <c r="A5" s="47" t="s">
        <v>86</v>
      </c>
      <c r="B5" s="58">
        <v>7.166666666666667</v>
      </c>
      <c r="C5" s="58">
        <v>8</v>
      </c>
    </row>
    <row r="6" spans="1:3" ht="12">
      <c r="A6" s="47" t="s">
        <v>87</v>
      </c>
      <c r="B6" s="58">
        <v>0</v>
      </c>
      <c r="C6" s="58">
        <v>2</v>
      </c>
    </row>
    <row r="7" spans="1:3" ht="12">
      <c r="A7" s="47" t="s">
        <v>88</v>
      </c>
      <c r="B7" s="58">
        <v>0.6875</v>
      </c>
      <c r="C7" s="58">
        <v>0.9</v>
      </c>
    </row>
    <row r="8" spans="1:3" ht="12">
      <c r="A8" s="47" t="s">
        <v>89</v>
      </c>
      <c r="B8" s="58">
        <v>0.875</v>
      </c>
      <c r="C8" s="58">
        <v>0.16</v>
      </c>
    </row>
    <row r="9" spans="1:3" ht="12">
      <c r="A9" s="47" t="s">
        <v>90</v>
      </c>
      <c r="B9" s="58">
        <v>6.149603959055984</v>
      </c>
      <c r="C9" s="58">
        <v>0.94</v>
      </c>
    </row>
    <row r="10" spans="1:3" ht="12">
      <c r="A10" s="47" t="s">
        <v>91</v>
      </c>
      <c r="B10" s="58">
        <v>7.7</v>
      </c>
      <c r="C10" s="58">
        <v>2.68</v>
      </c>
    </row>
    <row r="11" spans="1:3" ht="12">
      <c r="A11" s="47" t="s">
        <v>92</v>
      </c>
      <c r="B11" s="58">
        <v>2.2</v>
      </c>
      <c r="C11" s="58">
        <v>0.76</v>
      </c>
    </row>
    <row r="12" spans="1:3" ht="12">
      <c r="A12" s="47" t="s">
        <v>82</v>
      </c>
      <c r="B12" s="58">
        <v>50.71092198271896</v>
      </c>
      <c r="C12" s="58">
        <v>6.3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V58"/>
  <sheetViews>
    <sheetView defaultGridColor="0" zoomScale="70" zoomScaleNormal="70" zoomScalePageLayoutView="0" colorId="57" workbookViewId="0" topLeftCell="A1">
      <selection activeCell="Q3" sqref="Q3:S50"/>
    </sheetView>
  </sheetViews>
  <sheetFormatPr defaultColWidth="11.421875" defaultRowHeight="12.75"/>
  <cols>
    <col min="1" max="1" width="3.57421875" style="60" customWidth="1"/>
    <col min="2" max="2" width="27.8515625" style="60" customWidth="1"/>
    <col min="3" max="3" width="15.7109375" style="60" customWidth="1"/>
    <col min="4" max="4" width="40.140625" style="60" customWidth="1"/>
    <col min="5" max="5" width="8.140625" style="60" customWidth="1"/>
    <col min="6" max="7" width="12.57421875" style="60" customWidth="1"/>
    <col min="8" max="8" width="42.421875" style="60" customWidth="1"/>
    <col min="9" max="9" width="9.8515625" style="60" customWidth="1"/>
    <col min="10" max="11" width="11.57421875" style="60" customWidth="1"/>
    <col min="12" max="12" width="11.57421875" style="61" customWidth="1"/>
    <col min="13" max="13" width="11.57421875" style="60" customWidth="1"/>
    <col min="14" max="14" width="11.57421875" style="61" customWidth="1"/>
    <col min="15" max="15" width="13.140625" style="60" customWidth="1"/>
    <col min="16" max="16" width="11.421875" style="60" customWidth="1"/>
    <col min="17" max="18" width="11.421875" style="62" customWidth="1"/>
    <col min="19" max="16384" width="11.421875" style="60" customWidth="1"/>
  </cols>
  <sheetData>
    <row r="1" spans="1:22" ht="27.75" customHeight="1">
      <c r="A1" s="179" t="s">
        <v>109</v>
      </c>
      <c r="B1" s="179"/>
      <c r="C1" s="179"/>
      <c r="D1" s="179"/>
      <c r="E1" s="179"/>
      <c r="F1" s="179"/>
      <c r="G1" s="63"/>
      <c r="H1" s="64" t="s">
        <v>27</v>
      </c>
      <c r="I1" s="180"/>
      <c r="J1" s="180"/>
      <c r="K1" s="180"/>
      <c r="L1" s="65"/>
      <c r="M1" s="66"/>
      <c r="N1" s="65"/>
      <c r="O1" s="66"/>
      <c r="P1" s="67"/>
      <c r="Q1" s="68"/>
      <c r="R1" s="69"/>
      <c r="S1" s="69"/>
      <c r="T1" s="69"/>
      <c r="U1" s="70"/>
      <c r="V1" s="70"/>
    </row>
    <row r="2" spans="1:22" ht="17.25">
      <c r="A2" s="66"/>
      <c r="B2" s="167" t="s">
        <v>29</v>
      </c>
      <c r="C2" s="166"/>
      <c r="D2" s="166"/>
      <c r="E2" s="166"/>
      <c r="F2" s="166"/>
      <c r="G2" s="166"/>
      <c r="H2" s="166"/>
      <c r="I2" s="47"/>
      <c r="J2" s="66"/>
      <c r="K2" s="66"/>
      <c r="L2" s="65"/>
      <c r="M2" s="66"/>
      <c r="N2" s="65"/>
      <c r="O2" s="66"/>
      <c r="P2" s="67"/>
      <c r="Q2" s="68" t="s">
        <v>28</v>
      </c>
      <c r="R2" s="69"/>
      <c r="S2" s="69"/>
      <c r="T2" s="69"/>
      <c r="U2" s="70"/>
      <c r="V2" s="70"/>
    </row>
    <row r="3" spans="1:22" ht="17.25">
      <c r="A3" s="66"/>
      <c r="B3" s="66"/>
      <c r="C3" s="66"/>
      <c r="D3" s="66"/>
      <c r="E3" s="66"/>
      <c r="F3" s="66"/>
      <c r="G3" s="66"/>
      <c r="H3" s="151" t="s">
        <v>105</v>
      </c>
      <c r="I3" s="152" t="s">
        <v>106</v>
      </c>
      <c r="J3" s="66"/>
      <c r="K3" s="66"/>
      <c r="L3" s="65"/>
      <c r="M3" s="66"/>
      <c r="N3" s="65"/>
      <c r="O3" s="66"/>
      <c r="P3" s="67"/>
      <c r="Q3" s="68"/>
      <c r="R3" s="69"/>
      <c r="S3" s="69"/>
      <c r="T3" s="69"/>
      <c r="U3" s="78"/>
      <c r="V3" s="63"/>
    </row>
    <row r="4" spans="1:22" ht="17.25">
      <c r="A4" s="66"/>
      <c r="B4" s="66" t="s">
        <v>31</v>
      </c>
      <c r="C4" s="66"/>
      <c r="D4" s="66"/>
      <c r="E4" s="66"/>
      <c r="F4" s="66"/>
      <c r="G4" s="66"/>
      <c r="H4" s="63" t="s">
        <v>30</v>
      </c>
      <c r="I4" s="153">
        <v>7.5</v>
      </c>
      <c r="J4" s="66"/>
      <c r="K4" s="66"/>
      <c r="L4" s="65"/>
      <c r="M4" s="66"/>
      <c r="N4" s="65"/>
      <c r="O4" s="66"/>
      <c r="P4" s="70"/>
      <c r="Q4" s="68"/>
      <c r="R4" s="69"/>
      <c r="S4" s="69"/>
      <c r="T4" s="69"/>
      <c r="U4" s="70"/>
      <c r="V4" s="70"/>
    </row>
    <row r="5" spans="1:22" ht="18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5"/>
      <c r="M5" s="66"/>
      <c r="N5" s="65"/>
      <c r="O5" s="66"/>
      <c r="P5" s="66"/>
      <c r="Q5" s="71"/>
      <c r="R5" s="72"/>
      <c r="S5" s="72"/>
      <c r="T5" s="72"/>
      <c r="U5" s="66"/>
      <c r="V5" s="66"/>
    </row>
    <row r="6" spans="1:22" ht="18" thickBot="1" thickTop="1">
      <c r="A6" s="168"/>
      <c r="B6" s="169" t="s">
        <v>110</v>
      </c>
      <c r="C6" s="169"/>
      <c r="D6" s="169"/>
      <c r="E6" s="169"/>
      <c r="F6" s="169"/>
      <c r="G6" s="169"/>
      <c r="H6" s="173">
        <v>0</v>
      </c>
      <c r="I6" s="63"/>
      <c r="J6" s="63"/>
      <c r="K6" s="63"/>
      <c r="L6" s="75"/>
      <c r="M6" s="63"/>
      <c r="N6" s="75"/>
      <c r="O6" s="63"/>
      <c r="P6" s="66"/>
      <c r="Q6" s="71"/>
      <c r="R6" s="72"/>
      <c r="S6" s="72"/>
      <c r="T6" s="72"/>
      <c r="U6" s="66"/>
      <c r="V6" s="66"/>
    </row>
    <row r="7" spans="1:22" ht="18" thickTop="1">
      <c r="A7" s="73"/>
      <c r="B7" s="74" t="s">
        <v>32</v>
      </c>
      <c r="C7" s="74"/>
      <c r="D7" s="74"/>
      <c r="E7" s="74"/>
      <c r="F7" s="74"/>
      <c r="G7" s="74"/>
      <c r="H7" s="170" t="e">
        <f>(SUM(N16:N100)+$G$15)*-1</f>
        <v>#N/A</v>
      </c>
      <c r="I7" s="63"/>
      <c r="J7" s="134" t="s">
        <v>62</v>
      </c>
      <c r="K7" s="135" t="s">
        <v>61</v>
      </c>
      <c r="L7" s="135"/>
      <c r="M7" s="135"/>
      <c r="N7" s="135"/>
      <c r="O7" s="136"/>
      <c r="P7" s="66"/>
      <c r="Q7" s="71"/>
      <c r="R7" s="72"/>
      <c r="S7" s="72"/>
      <c r="T7" s="72"/>
      <c r="U7" s="66"/>
      <c r="V7" s="66"/>
    </row>
    <row r="8" spans="1:22" ht="18" thickBot="1">
      <c r="A8" s="76"/>
      <c r="B8" s="77" t="s">
        <v>33</v>
      </c>
      <c r="C8" s="77"/>
      <c r="D8" s="77"/>
      <c r="E8" s="77"/>
      <c r="F8" s="77"/>
      <c r="G8" s="77"/>
      <c r="H8" s="171" t="e">
        <f>(SUM(L16:L100)+$F$15)*-1</f>
        <v>#N/A</v>
      </c>
      <c r="I8" s="63"/>
      <c r="J8" s="137"/>
      <c r="K8" s="138" t="s">
        <v>36</v>
      </c>
      <c r="L8" s="138"/>
      <c r="M8" s="138"/>
      <c r="N8" s="138"/>
      <c r="O8" s="139"/>
      <c r="P8" s="66"/>
      <c r="Q8" s="71"/>
      <c r="R8" s="72"/>
      <c r="S8" s="72"/>
      <c r="T8" s="72"/>
      <c r="U8" s="66"/>
      <c r="V8" s="66"/>
    </row>
    <row r="9" spans="1:22" ht="17.25">
      <c r="A9" s="76"/>
      <c r="B9" s="77" t="s">
        <v>34</v>
      </c>
      <c r="C9" s="77"/>
      <c r="D9" s="77"/>
      <c r="E9" s="77">
        <f>C15</f>
        <v>368</v>
      </c>
      <c r="F9" s="77" t="s">
        <v>35</v>
      </c>
      <c r="G9" s="79">
        <f>I4</f>
        <v>7.5</v>
      </c>
      <c r="H9" s="171">
        <f>(E9*G9)*-1</f>
        <v>-2760</v>
      </c>
      <c r="I9" s="63"/>
      <c r="J9" s="67"/>
      <c r="K9" s="67"/>
      <c r="L9" s="67"/>
      <c r="M9" s="67"/>
      <c r="N9" s="67"/>
      <c r="O9" s="81"/>
      <c r="P9" s="66"/>
      <c r="Q9" s="71"/>
      <c r="R9" s="72"/>
      <c r="S9" s="72"/>
      <c r="T9" s="72"/>
      <c r="U9" s="66"/>
      <c r="V9" s="66"/>
    </row>
    <row r="10" spans="1:22" ht="17.25">
      <c r="A10" s="80"/>
      <c r="B10" s="77" t="s">
        <v>111</v>
      </c>
      <c r="C10" s="77"/>
      <c r="D10" s="77"/>
      <c r="E10" s="77"/>
      <c r="F10" s="77"/>
      <c r="G10" s="77"/>
      <c r="H10" s="174">
        <v>-450</v>
      </c>
      <c r="I10" s="66"/>
      <c r="J10" s="66"/>
      <c r="K10" s="66"/>
      <c r="L10" s="65"/>
      <c r="M10" s="66"/>
      <c r="N10" s="65"/>
      <c r="O10" s="66"/>
      <c r="P10" s="66"/>
      <c r="Q10" s="71"/>
      <c r="R10" s="72"/>
      <c r="S10" s="72"/>
      <c r="T10" s="72"/>
      <c r="U10" s="66"/>
      <c r="V10" s="66"/>
    </row>
    <row r="11" spans="1:22" ht="18" thickBot="1">
      <c r="A11" s="82" t="str">
        <f>CONCATENATE("Das Ergebnis der Aktivität ",I3," ",H3," beträgt:")</f>
        <v>Das Ergebnis der Aktivität 8 ha Zweischnittwiese beträgt:</v>
      </c>
      <c r="B11" s="83"/>
      <c r="C11" s="83"/>
      <c r="D11" s="83"/>
      <c r="E11" s="83"/>
      <c r="F11" s="83"/>
      <c r="G11" s="83"/>
      <c r="H11" s="172" t="e">
        <f>SUM(H6:H10)</f>
        <v>#N/A</v>
      </c>
      <c r="I11" s="66"/>
      <c r="J11" s="66"/>
      <c r="K11" s="66"/>
      <c r="L11" s="65"/>
      <c r="M11" s="66"/>
      <c r="N11" s="65"/>
      <c r="O11" s="66"/>
      <c r="P11" s="66"/>
      <c r="Q11" s="71"/>
      <c r="R11" s="72"/>
      <c r="S11" s="72"/>
      <c r="T11" s="72"/>
      <c r="U11" s="66"/>
      <c r="V11" s="66"/>
    </row>
    <row r="12" spans="1:22" ht="18" thickBot="1" thickTop="1">
      <c r="A12" s="66"/>
      <c r="B12" s="66"/>
      <c r="C12" s="66"/>
      <c r="D12" s="84"/>
      <c r="E12" s="84"/>
      <c r="F12" s="66"/>
      <c r="G12" s="66"/>
      <c r="H12" s="85"/>
      <c r="I12" s="85"/>
      <c r="J12" s="85"/>
      <c r="K12" s="85"/>
      <c r="L12" s="86"/>
      <c r="M12" s="85"/>
      <c r="N12" s="86"/>
      <c r="O12" s="85"/>
      <c r="P12" s="66"/>
      <c r="Q12" s="71"/>
      <c r="R12" s="72"/>
      <c r="S12" s="72"/>
      <c r="T12" s="72"/>
      <c r="U12" s="66"/>
      <c r="V12" s="66"/>
    </row>
    <row r="13" spans="1:22" ht="18" thickBot="1">
      <c r="A13" s="87"/>
      <c r="B13" s="87"/>
      <c r="C13" s="148" t="s">
        <v>37</v>
      </c>
      <c r="D13" s="88" t="s">
        <v>63</v>
      </c>
      <c r="E13" s="89"/>
      <c r="F13" s="89"/>
      <c r="G13" s="90"/>
      <c r="H13" s="181" t="s">
        <v>38</v>
      </c>
      <c r="I13" s="181"/>
      <c r="J13" s="181"/>
      <c r="K13" s="181"/>
      <c r="L13" s="181"/>
      <c r="M13" s="181"/>
      <c r="N13" s="181"/>
      <c r="O13" s="181"/>
      <c r="P13" s="66"/>
      <c r="Q13" s="71"/>
      <c r="R13" s="72"/>
      <c r="S13" s="72"/>
      <c r="T13" s="72"/>
      <c r="U13" s="66"/>
      <c r="V13" s="66"/>
    </row>
    <row r="14" spans="1:22" ht="18" thickBot="1">
      <c r="A14" s="91"/>
      <c r="B14" s="91"/>
      <c r="C14" s="149" t="s">
        <v>39</v>
      </c>
      <c r="D14" s="183"/>
      <c r="E14" s="184"/>
      <c r="F14" s="132" t="s">
        <v>59</v>
      </c>
      <c r="G14" s="132" t="s">
        <v>60</v>
      </c>
      <c r="H14" s="92"/>
      <c r="I14" s="93"/>
      <c r="J14" s="182" t="s">
        <v>40</v>
      </c>
      <c r="K14" s="182"/>
      <c r="L14" s="182"/>
      <c r="M14" s="94" t="s">
        <v>41</v>
      </c>
      <c r="N14" s="95"/>
      <c r="O14" s="91" t="s">
        <v>42</v>
      </c>
      <c r="P14" s="66"/>
      <c r="Q14" s="71"/>
      <c r="R14" s="72"/>
      <c r="S14" s="72"/>
      <c r="T14" s="72"/>
      <c r="U14" s="66"/>
      <c r="V14" s="66"/>
    </row>
    <row r="15" spans="1:22" ht="18" thickBot="1">
      <c r="A15" s="96" t="s">
        <v>43</v>
      </c>
      <c r="B15" s="96" t="s">
        <v>44</v>
      </c>
      <c r="C15" s="150">
        <f>SUM(C16:C100)</f>
        <v>368</v>
      </c>
      <c r="D15" s="144" t="s">
        <v>57</v>
      </c>
      <c r="E15" s="97" t="s">
        <v>58</v>
      </c>
      <c r="F15" s="133" t="e">
        <f>SUM(F16:F100)</f>
        <v>#N/A</v>
      </c>
      <c r="G15" s="133" t="e">
        <f>SUM(G16:G100)</f>
        <v>#N/A</v>
      </c>
      <c r="H15" s="145" t="s">
        <v>45</v>
      </c>
      <c r="I15" s="98" t="s">
        <v>46</v>
      </c>
      <c r="J15" s="99" t="s">
        <v>47</v>
      </c>
      <c r="K15" s="99" t="s">
        <v>48</v>
      </c>
      <c r="L15" s="100" t="s">
        <v>49</v>
      </c>
      <c r="M15" s="99" t="s">
        <v>50</v>
      </c>
      <c r="N15" s="101" t="s">
        <v>49</v>
      </c>
      <c r="O15" s="91" t="s">
        <v>51</v>
      </c>
      <c r="P15" s="66"/>
      <c r="Q15" s="71"/>
      <c r="R15" s="72"/>
      <c r="S15" s="72"/>
      <c r="T15" s="72"/>
      <c r="U15" s="66"/>
      <c r="V15" s="66"/>
    </row>
    <row r="16" spans="1:22" ht="22.5" customHeight="1" thickBot="1" thickTop="1">
      <c r="A16" s="102">
        <v>1</v>
      </c>
      <c r="B16" s="154" t="s">
        <v>93</v>
      </c>
      <c r="C16" s="155">
        <v>12</v>
      </c>
      <c r="D16" s="161" t="s">
        <v>83</v>
      </c>
      <c r="E16" s="154">
        <v>8</v>
      </c>
      <c r="F16" s="131" t="e">
        <f>IF(D16="",0,(VLOOKUP(D16,$Q$1:$V$50,4,FALSE))*E16)</f>
        <v>#N/A</v>
      </c>
      <c r="G16" s="131" t="e">
        <f>IF(D16="",0,(VLOOKUP(D16,$Q$1:$V$50,3,FALSE))*E16)</f>
        <v>#N/A</v>
      </c>
      <c r="H16" s="161"/>
      <c r="I16" s="156"/>
      <c r="J16" s="103">
        <f>IF(H16="",0,VLOOKUP(H16,$Q$1:$V$50,4,FALSE))</f>
        <v>0</v>
      </c>
      <c r="K16" s="157"/>
      <c r="L16" s="103">
        <f>I16*J16+I16*K16</f>
        <v>0</v>
      </c>
      <c r="M16" s="103">
        <f>IF(H16="",0,VLOOKUP(H16,$Q$1:$V$50,3,FALSE))</f>
        <v>0</v>
      </c>
      <c r="N16" s="104">
        <f aca="true" t="shared" si="0" ref="N16:N40">I16*M16</f>
        <v>0</v>
      </c>
      <c r="O16" s="105" t="e">
        <f>L16+N16+F16+G16</f>
        <v>#N/A</v>
      </c>
      <c r="P16" s="66"/>
      <c r="Q16" s="71"/>
      <c r="R16" s="72"/>
      <c r="S16" s="72"/>
      <c r="T16" s="72"/>
      <c r="U16" s="66"/>
      <c r="V16" s="66"/>
    </row>
    <row r="17" spans="1:22" ht="22.5" customHeight="1" thickBot="1" thickTop="1">
      <c r="A17" s="102">
        <v>2</v>
      </c>
      <c r="B17" s="154" t="s">
        <v>94</v>
      </c>
      <c r="C17" s="155">
        <v>30</v>
      </c>
      <c r="D17" s="161" t="s">
        <v>103</v>
      </c>
      <c r="E17" s="154">
        <v>30</v>
      </c>
      <c r="F17" s="131" t="e">
        <f>IF(D17="",0,(VLOOKUP(D17,$Q$1:$V$50,4,FALSE))*E17)</f>
        <v>#N/A</v>
      </c>
      <c r="G17" s="131" t="e">
        <f>IF(D17="",0,(VLOOKUP(D17,$Q$1:$V$50,3,FALSE))*E17)</f>
        <v>#N/A</v>
      </c>
      <c r="H17" s="161" t="s">
        <v>86</v>
      </c>
      <c r="I17" s="158">
        <v>30</v>
      </c>
      <c r="J17" s="103" t="e">
        <f>IF(H17="",0,VLOOKUP(H17,$Q$1:$V$50,4,FALSE))</f>
        <v>#N/A</v>
      </c>
      <c r="K17" s="159"/>
      <c r="L17" s="106" t="e">
        <f aca="true" t="shared" si="1" ref="L17:L40">I17*J17+I17*K17</f>
        <v>#N/A</v>
      </c>
      <c r="M17" s="103" t="e">
        <f>IF(H17="",0,VLOOKUP(H17,$Q$1:$V$50,3,FALSE))</f>
        <v>#N/A</v>
      </c>
      <c r="N17" s="104" t="e">
        <f t="shared" si="0"/>
        <v>#N/A</v>
      </c>
      <c r="O17" s="105" t="e">
        <f aca="true" t="shared" si="2" ref="O17:O40">L17+N17+F17+G17</f>
        <v>#N/A</v>
      </c>
      <c r="P17" s="66"/>
      <c r="Q17" s="71"/>
      <c r="R17" s="72"/>
      <c r="S17" s="72"/>
      <c r="T17" s="72"/>
      <c r="U17" s="66"/>
      <c r="V17" s="66"/>
    </row>
    <row r="18" spans="1:22" ht="22.5" customHeight="1" thickBot="1" thickTop="1">
      <c r="A18" s="102">
        <v>3</v>
      </c>
      <c r="B18" s="154" t="s">
        <v>95</v>
      </c>
      <c r="C18" s="155">
        <v>8</v>
      </c>
      <c r="D18" s="161" t="s">
        <v>103</v>
      </c>
      <c r="E18" s="154">
        <v>8</v>
      </c>
      <c r="F18" s="131" t="e">
        <f>IF(D18="",0,(VLOOKUP(D18,$Q$1:$V$50,4,FALSE))*E18)</f>
        <v>#N/A</v>
      </c>
      <c r="G18" s="131" t="e">
        <f>IF(D18="",0,(VLOOKUP(D18,$Q$1:$V$50,3,FALSE))*E18)</f>
        <v>#N/A</v>
      </c>
      <c r="H18" s="161" t="s">
        <v>89</v>
      </c>
      <c r="I18" s="158">
        <v>8</v>
      </c>
      <c r="J18" s="103" t="e">
        <f>IF(H18="",0,VLOOKUP(H18,$Q$1:$V$50,4,FALSE))</f>
        <v>#N/A</v>
      </c>
      <c r="K18" s="159"/>
      <c r="L18" s="106" t="e">
        <f t="shared" si="1"/>
        <v>#N/A</v>
      </c>
      <c r="M18" s="103" t="e">
        <f>IF(H18="",0,VLOOKUP(H18,$Q$1:$V$50,3,FALSE))</f>
        <v>#N/A</v>
      </c>
      <c r="N18" s="104" t="e">
        <f t="shared" si="0"/>
        <v>#N/A</v>
      </c>
      <c r="O18" s="105" t="e">
        <f t="shared" si="2"/>
        <v>#N/A</v>
      </c>
      <c r="P18" s="66"/>
      <c r="Q18" s="71"/>
      <c r="R18" s="72"/>
      <c r="S18" s="72"/>
      <c r="T18" s="72"/>
      <c r="U18" s="66"/>
      <c r="V18" s="66"/>
    </row>
    <row r="19" spans="1:22" ht="22.5" customHeight="1" thickBot="1" thickTop="1">
      <c r="A19" s="102">
        <v>4</v>
      </c>
      <c r="B19" s="154" t="s">
        <v>96</v>
      </c>
      <c r="C19" s="155">
        <v>11</v>
      </c>
      <c r="D19" s="161" t="s">
        <v>103</v>
      </c>
      <c r="E19" s="154">
        <v>11</v>
      </c>
      <c r="F19" s="131" t="e">
        <f>IF(D19="",0,(VLOOKUP(D19,$Q$1:$V$50,4,FALSE))*E19)</f>
        <v>#N/A</v>
      </c>
      <c r="G19" s="131" t="e">
        <f>IF(D19="",0,(VLOOKUP(D19,$Q$1:$V$50,3,FALSE))*E19)</f>
        <v>#N/A</v>
      </c>
      <c r="H19" s="161" t="s">
        <v>91</v>
      </c>
      <c r="I19" s="158">
        <v>11</v>
      </c>
      <c r="J19" s="103" t="e">
        <f>IF(H19="",0,VLOOKUP(H19,$Q$1:$V$50,4,FALSE))</f>
        <v>#N/A</v>
      </c>
      <c r="K19" s="159"/>
      <c r="L19" s="106" t="e">
        <f t="shared" si="1"/>
        <v>#N/A</v>
      </c>
      <c r="M19" s="103" t="e">
        <f>IF(H19="",0,VLOOKUP(H19,$Q$1:$V$50,3,FALSE))</f>
        <v>#N/A</v>
      </c>
      <c r="N19" s="104" t="e">
        <f t="shared" si="0"/>
        <v>#N/A</v>
      </c>
      <c r="O19" s="105" t="e">
        <f t="shared" si="2"/>
        <v>#N/A</v>
      </c>
      <c r="P19" s="66"/>
      <c r="Q19" s="71"/>
      <c r="R19" s="72"/>
      <c r="S19" s="72"/>
      <c r="T19" s="72"/>
      <c r="U19" s="66"/>
      <c r="V19" s="66"/>
    </row>
    <row r="20" spans="1:22" ht="22.5" customHeight="1" thickBot="1" thickTop="1">
      <c r="A20" s="102">
        <v>5</v>
      </c>
      <c r="B20" s="154" t="s">
        <v>97</v>
      </c>
      <c r="C20" s="155">
        <v>40</v>
      </c>
      <c r="D20" s="161" t="s">
        <v>103</v>
      </c>
      <c r="E20" s="154">
        <v>40</v>
      </c>
      <c r="F20" s="131" t="e">
        <f>IF(D20="",0,(VLOOKUP(D20,$Q$1:$V$50,4,FALSE))*E20)</f>
        <v>#N/A</v>
      </c>
      <c r="G20" s="131" t="e">
        <f>IF(D20="",0,(VLOOKUP(D20,$Q$1:$V$50,3,FALSE))*E20)</f>
        <v>#N/A</v>
      </c>
      <c r="H20" s="161" t="s">
        <v>90</v>
      </c>
      <c r="I20" s="158">
        <v>40</v>
      </c>
      <c r="J20" s="103" t="e">
        <f>IF(H20="",0,VLOOKUP(H20,$Q$1:$V$50,4,FALSE))</f>
        <v>#N/A</v>
      </c>
      <c r="K20" s="159"/>
      <c r="L20" s="106" t="e">
        <f t="shared" si="1"/>
        <v>#N/A</v>
      </c>
      <c r="M20" s="103" t="e">
        <f>IF(H20="",0,VLOOKUP(H20,$Q$1:$V$50,3,FALSE))</f>
        <v>#N/A</v>
      </c>
      <c r="N20" s="104" t="e">
        <f t="shared" si="0"/>
        <v>#N/A</v>
      </c>
      <c r="O20" s="105" t="e">
        <f t="shared" si="2"/>
        <v>#N/A</v>
      </c>
      <c r="P20" s="66"/>
      <c r="Q20" s="71"/>
      <c r="R20" s="72"/>
      <c r="S20" s="72"/>
      <c r="T20" s="72"/>
      <c r="U20" s="66"/>
      <c r="V20" s="66"/>
    </row>
    <row r="21" spans="1:22" ht="22.5" customHeight="1" thickBot="1" thickTop="1">
      <c r="A21" s="102">
        <v>6</v>
      </c>
      <c r="B21" s="154" t="s">
        <v>98</v>
      </c>
      <c r="C21" s="155">
        <v>11</v>
      </c>
      <c r="D21" s="161" t="s">
        <v>103</v>
      </c>
      <c r="E21" s="154">
        <v>11</v>
      </c>
      <c r="F21" s="131" t="e">
        <f>IF(D21="",0,(VLOOKUP(D21,$Q$1:$V$50,4,FALSE))*E21)</f>
        <v>#N/A</v>
      </c>
      <c r="G21" s="131" t="e">
        <f>IF(D21="",0,(VLOOKUP(D21,$Q$1:$V$50,3,FALSE))*E21)</f>
        <v>#N/A</v>
      </c>
      <c r="H21" s="161" t="s">
        <v>92</v>
      </c>
      <c r="I21" s="158">
        <v>11</v>
      </c>
      <c r="J21" s="103" t="e">
        <f>IF(H21="",0,VLOOKUP(H21,$Q$1:$V$50,4,FALSE))</f>
        <v>#N/A</v>
      </c>
      <c r="K21" s="159"/>
      <c r="L21" s="106" t="e">
        <f t="shared" si="1"/>
        <v>#N/A</v>
      </c>
      <c r="M21" s="103" t="e">
        <f>IF(H21="",0,VLOOKUP(H21,$Q$1:$V$50,3,FALSE))</f>
        <v>#N/A</v>
      </c>
      <c r="N21" s="104" t="e">
        <f t="shared" si="0"/>
        <v>#N/A</v>
      </c>
      <c r="O21" s="105" t="e">
        <f t="shared" si="2"/>
        <v>#N/A</v>
      </c>
      <c r="P21" s="66"/>
      <c r="Q21" s="71"/>
      <c r="R21" s="72"/>
      <c r="S21" s="72"/>
      <c r="T21" s="72"/>
      <c r="U21" s="66"/>
      <c r="V21" s="66"/>
    </row>
    <row r="22" spans="1:22" ht="22.5" customHeight="1" thickBot="1" thickTop="1">
      <c r="A22" s="102">
        <v>7</v>
      </c>
      <c r="B22" s="154" t="s">
        <v>99</v>
      </c>
      <c r="C22" s="155">
        <v>22</v>
      </c>
      <c r="D22" s="161" t="s">
        <v>103</v>
      </c>
      <c r="E22" s="154">
        <v>22</v>
      </c>
      <c r="F22" s="131" t="e">
        <f>IF(D22="",0,(VLOOKUP(D22,$Q$1:$V$50,4,FALSE))*E22)</f>
        <v>#N/A</v>
      </c>
      <c r="G22" s="131" t="e">
        <f>IF(D22="",0,(VLOOKUP(D22,$Q$1:$V$50,3,FALSE))*E22)</f>
        <v>#N/A</v>
      </c>
      <c r="H22" s="161" t="s">
        <v>82</v>
      </c>
      <c r="I22" s="158">
        <v>22</v>
      </c>
      <c r="J22" s="103" t="e">
        <f>IF(H22="",0,VLOOKUP(H22,$Q$1:$V$50,4,FALSE))</f>
        <v>#N/A</v>
      </c>
      <c r="K22" s="159"/>
      <c r="L22" s="106" t="e">
        <f t="shared" si="1"/>
        <v>#N/A</v>
      </c>
      <c r="M22" s="103" t="e">
        <f>IF(H22="",0,VLOOKUP(H22,$Q$1:$V$50,3,FALSE))</f>
        <v>#N/A</v>
      </c>
      <c r="N22" s="104" t="e">
        <f t="shared" si="0"/>
        <v>#N/A</v>
      </c>
      <c r="O22" s="105" t="e">
        <f t="shared" si="2"/>
        <v>#N/A</v>
      </c>
      <c r="P22" s="66"/>
      <c r="Q22" s="71"/>
      <c r="R22" s="72"/>
      <c r="S22" s="72"/>
      <c r="T22" s="72"/>
      <c r="U22" s="66"/>
      <c r="V22" s="66"/>
    </row>
    <row r="23" spans="1:22" ht="22.5" customHeight="1" thickBot="1" thickTop="1">
      <c r="A23" s="102">
        <v>8</v>
      </c>
      <c r="B23" s="154" t="s">
        <v>100</v>
      </c>
      <c r="C23" s="155">
        <v>16</v>
      </c>
      <c r="D23" s="161"/>
      <c r="E23" s="154"/>
      <c r="F23" s="131">
        <f>IF(D23="",0,(VLOOKUP(D23,$Q$1:$V$50,4,FALSE))*E23)</f>
        <v>0</v>
      </c>
      <c r="G23" s="131">
        <f>IF(D23="",0,(VLOOKUP(D23,$Q$1:$V$50,3,FALSE))*E23)</f>
        <v>0</v>
      </c>
      <c r="H23" s="161"/>
      <c r="I23" s="158"/>
      <c r="J23" s="103">
        <f>IF(H23="",0,VLOOKUP(H23,$Q$1:$V$50,4,FALSE))</f>
        <v>0</v>
      </c>
      <c r="K23" s="159"/>
      <c r="L23" s="106">
        <f t="shared" si="1"/>
        <v>0</v>
      </c>
      <c r="M23" s="103">
        <f>IF(H23="",0,VLOOKUP(H23,$Q$1:$V$50,3,FALSE))</f>
        <v>0</v>
      </c>
      <c r="N23" s="104">
        <f t="shared" si="0"/>
        <v>0</v>
      </c>
      <c r="O23" s="105">
        <f t="shared" si="2"/>
        <v>0</v>
      </c>
      <c r="P23" s="66"/>
      <c r="Q23" s="71"/>
      <c r="R23" s="72"/>
      <c r="S23" s="72"/>
      <c r="T23" s="72"/>
      <c r="U23" s="66"/>
      <c r="V23" s="66"/>
    </row>
    <row r="24" spans="1:22" ht="22.5" customHeight="1" thickBot="1" thickTop="1">
      <c r="A24" s="102">
        <v>9</v>
      </c>
      <c r="B24" s="154" t="s">
        <v>101</v>
      </c>
      <c r="C24" s="155"/>
      <c r="D24" s="161" t="s">
        <v>28</v>
      </c>
      <c r="E24" s="154"/>
      <c r="F24" s="131">
        <f>IF(D24="",0,(VLOOKUP(D24,$Q$1:$V$50,4,FALSE))*E24)</f>
        <v>0</v>
      </c>
      <c r="G24" s="131">
        <f>IF(D24="",0,(VLOOKUP(D24,$Q$1:$V$50,3,FALSE))*E24)</f>
        <v>0</v>
      </c>
      <c r="H24" s="161" t="s">
        <v>28</v>
      </c>
      <c r="I24" s="158">
        <v>8</v>
      </c>
      <c r="J24" s="103">
        <f>IF(H24="",0,VLOOKUP(H24,$Q$1:$V$50,4,FALSE))</f>
        <v>0</v>
      </c>
      <c r="K24" s="159">
        <v>60</v>
      </c>
      <c r="L24" s="106">
        <f t="shared" si="1"/>
        <v>480</v>
      </c>
      <c r="M24" s="103">
        <f>IF(H24="",0,VLOOKUP(H24,$Q$1:$V$50,3,FALSE))</f>
        <v>0</v>
      </c>
      <c r="N24" s="104">
        <f t="shared" si="0"/>
        <v>0</v>
      </c>
      <c r="O24" s="105">
        <f t="shared" si="2"/>
        <v>480</v>
      </c>
      <c r="P24" s="66"/>
      <c r="Q24" s="71"/>
      <c r="R24" s="72"/>
      <c r="S24" s="72"/>
      <c r="T24" s="72"/>
      <c r="U24" s="66"/>
      <c r="V24" s="66"/>
    </row>
    <row r="25" spans="1:22" ht="22.5" customHeight="1" thickBot="1" thickTop="1">
      <c r="A25" s="102">
        <v>10</v>
      </c>
      <c r="B25" s="154" t="s">
        <v>102</v>
      </c>
      <c r="C25" s="155">
        <v>9</v>
      </c>
      <c r="D25" s="161" t="s">
        <v>103</v>
      </c>
      <c r="E25" s="154">
        <v>9</v>
      </c>
      <c r="F25" s="131" t="e">
        <f>IF(D25="",0,(VLOOKUP(D25,$Q$1:$V$50,4,FALSE))*E25)</f>
        <v>#N/A</v>
      </c>
      <c r="G25" s="131" t="e">
        <f>IF(D25="",0,(VLOOKUP(D25,$Q$1:$V$50,3,FALSE))*E25)</f>
        <v>#N/A</v>
      </c>
      <c r="H25" s="161" t="s">
        <v>91</v>
      </c>
      <c r="I25" s="158">
        <v>9</v>
      </c>
      <c r="J25" s="103" t="e">
        <f>IF(H25="",0,VLOOKUP(H25,$Q$1:$V$50,4,FALSE))</f>
        <v>#N/A</v>
      </c>
      <c r="K25" s="159"/>
      <c r="L25" s="106" t="e">
        <f t="shared" si="1"/>
        <v>#N/A</v>
      </c>
      <c r="M25" s="103" t="e">
        <f>IF(H25="",0,VLOOKUP(H25,$Q$1:$V$50,3,FALSE))</f>
        <v>#N/A</v>
      </c>
      <c r="N25" s="104" t="e">
        <f t="shared" si="0"/>
        <v>#N/A</v>
      </c>
      <c r="O25" s="105" t="e">
        <f t="shared" si="2"/>
        <v>#N/A</v>
      </c>
      <c r="P25" s="66"/>
      <c r="Q25" s="71"/>
      <c r="R25" s="72"/>
      <c r="S25" s="72"/>
      <c r="T25" s="72"/>
      <c r="U25" s="66"/>
      <c r="V25" s="66"/>
    </row>
    <row r="26" spans="1:22" ht="22.5" customHeight="1" thickBot="1" thickTop="1">
      <c r="A26" s="102">
        <v>11</v>
      </c>
      <c r="B26" s="154" t="s">
        <v>97</v>
      </c>
      <c r="C26" s="155">
        <v>30</v>
      </c>
      <c r="D26" s="161" t="s">
        <v>103</v>
      </c>
      <c r="E26" s="154">
        <v>30</v>
      </c>
      <c r="F26" s="131" t="e">
        <f>IF(D26="",0,(VLOOKUP(D26,$Q$1:$V$50,4,FALSE))*E26)</f>
        <v>#N/A</v>
      </c>
      <c r="G26" s="131" t="e">
        <f>IF(D26="",0,(VLOOKUP(D26,$Q$1:$V$50,3,FALSE))*E26)</f>
        <v>#N/A</v>
      </c>
      <c r="H26" s="161" t="s">
        <v>90</v>
      </c>
      <c r="I26" s="158">
        <v>30</v>
      </c>
      <c r="J26" s="103" t="e">
        <f>IF(H26="",0,VLOOKUP(H26,$Q$1:$V$50,4,FALSE))</f>
        <v>#N/A</v>
      </c>
      <c r="K26" s="159"/>
      <c r="L26" s="106" t="e">
        <f t="shared" si="1"/>
        <v>#N/A</v>
      </c>
      <c r="M26" s="103" t="e">
        <f>IF(H26="",0,VLOOKUP(H26,$Q$1:$V$50,3,FALSE))</f>
        <v>#N/A</v>
      </c>
      <c r="N26" s="104" t="e">
        <f t="shared" si="0"/>
        <v>#N/A</v>
      </c>
      <c r="O26" s="105" t="e">
        <f t="shared" si="2"/>
        <v>#N/A</v>
      </c>
      <c r="P26" s="66"/>
      <c r="Q26" s="71"/>
      <c r="R26" s="72"/>
      <c r="S26" s="72"/>
      <c r="T26" s="72"/>
      <c r="U26" s="66"/>
      <c r="V26" s="66"/>
    </row>
    <row r="27" spans="1:22" ht="22.5" customHeight="1" thickBot="1" thickTop="1">
      <c r="A27" s="102">
        <v>12</v>
      </c>
      <c r="B27" s="154" t="s">
        <v>98</v>
      </c>
      <c r="C27" s="155">
        <v>9</v>
      </c>
      <c r="D27" s="161" t="s">
        <v>103</v>
      </c>
      <c r="E27" s="154">
        <v>9</v>
      </c>
      <c r="F27" s="131" t="e">
        <f>IF(D27="",0,(VLOOKUP(D27,$Q$1:$V$50,4,FALSE))*E27)</f>
        <v>#N/A</v>
      </c>
      <c r="G27" s="131" t="e">
        <f>IF(D27="",0,(VLOOKUP(D27,$Q$1:$V$50,3,FALSE))*E27)</f>
        <v>#N/A</v>
      </c>
      <c r="H27" s="161" t="s">
        <v>92</v>
      </c>
      <c r="I27" s="158">
        <v>9</v>
      </c>
      <c r="J27" s="103" t="e">
        <f>IF(H27="",0,VLOOKUP(H27,$Q$1:$V$50,4,FALSE))</f>
        <v>#N/A</v>
      </c>
      <c r="K27" s="159"/>
      <c r="L27" s="106" t="e">
        <f t="shared" si="1"/>
        <v>#N/A</v>
      </c>
      <c r="M27" s="103" t="e">
        <f>IF(H27="",0,VLOOKUP(H27,$Q$1:$V$50,3,FALSE))</f>
        <v>#N/A</v>
      </c>
      <c r="N27" s="104" t="e">
        <f t="shared" si="0"/>
        <v>#N/A</v>
      </c>
      <c r="O27" s="105" t="e">
        <f t="shared" si="2"/>
        <v>#N/A</v>
      </c>
      <c r="P27" s="66"/>
      <c r="Q27" s="71"/>
      <c r="R27" s="72"/>
      <c r="S27" s="72"/>
      <c r="T27" s="72"/>
      <c r="U27" s="66"/>
      <c r="V27" s="66"/>
    </row>
    <row r="28" spans="1:22" ht="22.5" customHeight="1" thickBot="1" thickTop="1">
      <c r="A28" s="102">
        <v>13</v>
      </c>
      <c r="B28" s="154" t="s">
        <v>99</v>
      </c>
      <c r="C28" s="155">
        <v>18</v>
      </c>
      <c r="D28" s="161" t="s">
        <v>103</v>
      </c>
      <c r="E28" s="154">
        <v>18</v>
      </c>
      <c r="F28" s="131" t="e">
        <f>IF(D28="",0,(VLOOKUP(D28,$Q$1:$V$50,4,FALSE))*E28)</f>
        <v>#N/A</v>
      </c>
      <c r="G28" s="131" t="e">
        <f>IF(D28="",0,(VLOOKUP(D28,$Q$1:$V$50,3,FALSE))*E28)</f>
        <v>#N/A</v>
      </c>
      <c r="H28" s="161" t="s">
        <v>82</v>
      </c>
      <c r="I28" s="158">
        <v>18</v>
      </c>
      <c r="J28" s="103" t="e">
        <f>IF(H28="",0,VLOOKUP(H28,$Q$1:$V$50,4,FALSE))</f>
        <v>#N/A</v>
      </c>
      <c r="K28" s="159"/>
      <c r="L28" s="106" t="e">
        <f t="shared" si="1"/>
        <v>#N/A</v>
      </c>
      <c r="M28" s="103" t="e">
        <f>IF(H28="",0,VLOOKUP(H28,$Q$1:$V$50,3,FALSE))</f>
        <v>#N/A</v>
      </c>
      <c r="N28" s="104" t="e">
        <f t="shared" si="0"/>
        <v>#N/A</v>
      </c>
      <c r="O28" s="105" t="e">
        <f t="shared" si="2"/>
        <v>#N/A</v>
      </c>
      <c r="P28" s="66"/>
      <c r="Q28" s="71"/>
      <c r="R28" s="72"/>
      <c r="S28" s="72"/>
      <c r="T28" s="72"/>
      <c r="U28" s="66"/>
      <c r="V28" s="66"/>
    </row>
    <row r="29" spans="1:22" ht="22.5" customHeight="1" thickBot="1" thickTop="1">
      <c r="A29" s="102">
        <v>14</v>
      </c>
      <c r="B29" s="154" t="s">
        <v>100</v>
      </c>
      <c r="C29" s="155">
        <v>12</v>
      </c>
      <c r="D29" s="161"/>
      <c r="E29" s="154"/>
      <c r="F29" s="131">
        <f>IF(D29="",0,(VLOOKUP(D29,$Q$1:$V$50,4,FALSE))*E29)</f>
        <v>0</v>
      </c>
      <c r="G29" s="131">
        <f>IF(D29="",0,(VLOOKUP(D29,$Q$1:$V$50,3,FALSE))*E29)</f>
        <v>0</v>
      </c>
      <c r="H29" s="161"/>
      <c r="I29" s="158"/>
      <c r="J29" s="103">
        <f>IF(H29="",0,VLOOKUP(H29,$Q$1:$V$50,4,FALSE))</f>
        <v>0</v>
      </c>
      <c r="K29" s="159"/>
      <c r="L29" s="106">
        <f t="shared" si="1"/>
        <v>0</v>
      </c>
      <c r="M29" s="103">
        <f>IF(H29="",0,VLOOKUP(H29,$Q$1:$V$50,3,FALSE))</f>
        <v>0</v>
      </c>
      <c r="N29" s="104">
        <f t="shared" si="0"/>
        <v>0</v>
      </c>
      <c r="O29" s="105">
        <f t="shared" si="2"/>
        <v>0</v>
      </c>
      <c r="P29" s="66"/>
      <c r="Q29" s="71"/>
      <c r="R29" s="72"/>
      <c r="S29" s="72"/>
      <c r="T29" s="72"/>
      <c r="U29" s="66"/>
      <c r="V29" s="66"/>
    </row>
    <row r="30" spans="1:22" ht="22.5" customHeight="1" thickBot="1" thickTop="1">
      <c r="A30" s="102">
        <v>15</v>
      </c>
      <c r="B30" s="154" t="s">
        <v>104</v>
      </c>
      <c r="C30" s="155">
        <v>120</v>
      </c>
      <c r="D30" s="161"/>
      <c r="E30" s="154"/>
      <c r="F30" s="131">
        <f>IF(D30="",0,(VLOOKUP(D30,$Q$1:$V$50,4,FALSE))*E30)</f>
        <v>0</v>
      </c>
      <c r="G30" s="131">
        <f>IF(D30="",0,(VLOOKUP(D30,$Q$1:$V$50,3,FALSE))*E30)</f>
        <v>0</v>
      </c>
      <c r="H30" s="161"/>
      <c r="I30" s="158"/>
      <c r="J30" s="103">
        <f>IF(H30="",0,VLOOKUP(H30,$Q$1:$V$50,4,FALSE))</f>
        <v>0</v>
      </c>
      <c r="K30" s="159"/>
      <c r="L30" s="106">
        <f t="shared" si="1"/>
        <v>0</v>
      </c>
      <c r="M30" s="103">
        <f>IF(H30="",0,VLOOKUP(H30,$Q$1:$V$50,3,FALSE))</f>
        <v>0</v>
      </c>
      <c r="N30" s="104">
        <f t="shared" si="0"/>
        <v>0</v>
      </c>
      <c r="O30" s="105">
        <f t="shared" si="2"/>
        <v>0</v>
      </c>
      <c r="P30" s="66"/>
      <c r="Q30" s="71"/>
      <c r="R30" s="72"/>
      <c r="S30" s="72"/>
      <c r="T30" s="72"/>
      <c r="U30" s="66"/>
      <c r="V30" s="66"/>
    </row>
    <row r="31" spans="1:22" ht="22.5" customHeight="1" thickBot="1" thickTop="1">
      <c r="A31" s="102">
        <v>16</v>
      </c>
      <c r="B31" s="154" t="s">
        <v>107</v>
      </c>
      <c r="C31" s="155">
        <v>20</v>
      </c>
      <c r="D31" s="161"/>
      <c r="E31" s="160"/>
      <c r="F31" s="131">
        <f>IF(D31="",0,(VLOOKUP(D31,$Q$1:$V$50,4,FALSE))*E31)</f>
        <v>0</v>
      </c>
      <c r="G31" s="131">
        <f>IF(D31="",0,(VLOOKUP(D31,$Q$1:$V$50,3,FALSE))*E31)</f>
        <v>0</v>
      </c>
      <c r="H31" s="161" t="s">
        <v>87</v>
      </c>
      <c r="I31" s="158">
        <v>20</v>
      </c>
      <c r="J31" s="103" t="e">
        <f>IF(H31="",0,VLOOKUP(H31,$Q$1:$V$50,4,FALSE))</f>
        <v>#N/A</v>
      </c>
      <c r="K31" s="159"/>
      <c r="L31" s="106" t="e">
        <f t="shared" si="1"/>
        <v>#N/A</v>
      </c>
      <c r="M31" s="103" t="e">
        <f>IF(H31="",0,VLOOKUP(H31,$Q$1:$V$50,3,FALSE))</f>
        <v>#N/A</v>
      </c>
      <c r="N31" s="104" t="e">
        <f t="shared" si="0"/>
        <v>#N/A</v>
      </c>
      <c r="O31" s="105" t="e">
        <f t="shared" si="2"/>
        <v>#N/A</v>
      </c>
      <c r="P31" s="66"/>
      <c r="Q31" s="71"/>
      <c r="R31" s="72"/>
      <c r="S31" s="72"/>
      <c r="T31" s="72"/>
      <c r="U31" s="66"/>
      <c r="V31" s="66"/>
    </row>
    <row r="32" spans="1:22" ht="22.5" customHeight="1" thickBot="1" thickTop="1">
      <c r="A32" s="102">
        <v>17</v>
      </c>
      <c r="B32" s="154"/>
      <c r="C32" s="155"/>
      <c r="D32" s="161"/>
      <c r="E32" s="160"/>
      <c r="F32" s="131">
        <f>IF(D32="",0,(VLOOKUP(D32,$Q$1:$V$50,4,FALSE))*E32)</f>
        <v>0</v>
      </c>
      <c r="G32" s="131">
        <f>IF(D32="",0,(VLOOKUP(D32,$Q$1:$V$50,3,FALSE))*E32)</f>
        <v>0</v>
      </c>
      <c r="H32" s="161"/>
      <c r="I32" s="158"/>
      <c r="J32" s="103">
        <f>IF(H32="",0,VLOOKUP(H32,$Q$1:$V$50,4,FALSE))</f>
        <v>0</v>
      </c>
      <c r="K32" s="159"/>
      <c r="L32" s="106">
        <f t="shared" si="1"/>
        <v>0</v>
      </c>
      <c r="M32" s="103">
        <f>IF(H32="",0,VLOOKUP(H32,$Q$1:$V$50,3,FALSE))</f>
        <v>0</v>
      </c>
      <c r="N32" s="104">
        <f t="shared" si="0"/>
        <v>0</v>
      </c>
      <c r="O32" s="105">
        <f t="shared" si="2"/>
        <v>0</v>
      </c>
      <c r="P32" s="66"/>
      <c r="Q32" s="71"/>
      <c r="R32" s="72"/>
      <c r="S32" s="72"/>
      <c r="T32" s="72"/>
      <c r="U32" s="66"/>
      <c r="V32" s="66"/>
    </row>
    <row r="33" spans="1:22" ht="22.5" customHeight="1" thickBot="1" thickTop="1">
      <c r="A33" s="102">
        <v>18</v>
      </c>
      <c r="B33" s="154"/>
      <c r="C33" s="155"/>
      <c r="D33" s="161"/>
      <c r="E33" s="160"/>
      <c r="F33" s="131">
        <f>IF(D33="",0,(VLOOKUP(D33,$Q$1:$V$50,4,FALSE))*E33)</f>
        <v>0</v>
      </c>
      <c r="G33" s="131">
        <f>IF(D33="",0,(VLOOKUP(D33,$Q$1:$V$50,3,FALSE))*E33)</f>
        <v>0</v>
      </c>
      <c r="H33" s="161"/>
      <c r="I33" s="158"/>
      <c r="J33" s="103">
        <f>IF(H33="",0,VLOOKUP(H33,$Q$1:$V$50,4,FALSE))</f>
        <v>0</v>
      </c>
      <c r="K33" s="159"/>
      <c r="L33" s="106">
        <f t="shared" si="1"/>
        <v>0</v>
      </c>
      <c r="M33" s="103">
        <f>IF(H33="",0,VLOOKUP(H33,$Q$1:$V$50,3,FALSE))</f>
        <v>0</v>
      </c>
      <c r="N33" s="104">
        <f t="shared" si="0"/>
        <v>0</v>
      </c>
      <c r="O33" s="105">
        <f t="shared" si="2"/>
        <v>0</v>
      </c>
      <c r="P33" s="66"/>
      <c r="Q33" s="71"/>
      <c r="R33" s="72"/>
      <c r="S33" s="72"/>
      <c r="T33" s="72"/>
      <c r="U33" s="66"/>
      <c r="V33" s="66"/>
    </row>
    <row r="34" spans="1:22" ht="22.5" customHeight="1" thickBot="1" thickTop="1">
      <c r="A34" s="102">
        <v>19</v>
      </c>
      <c r="B34" s="154"/>
      <c r="C34" s="155"/>
      <c r="D34" s="161"/>
      <c r="E34" s="160"/>
      <c r="F34" s="131">
        <f>IF(D34="",0,(VLOOKUP(D34,$Q$1:$V$50,4,FALSE))*E34)</f>
        <v>0</v>
      </c>
      <c r="G34" s="131">
        <f>IF(D34="",0,(VLOOKUP(D34,$Q$1:$V$50,3,FALSE))*E34)</f>
        <v>0</v>
      </c>
      <c r="H34" s="161"/>
      <c r="I34" s="158"/>
      <c r="J34" s="103">
        <f>IF(H34="",0,VLOOKUP(H34,$Q$1:$V$50,4,FALSE))</f>
        <v>0</v>
      </c>
      <c r="K34" s="159"/>
      <c r="L34" s="106">
        <f t="shared" si="1"/>
        <v>0</v>
      </c>
      <c r="M34" s="103">
        <f>IF(H34="",0,VLOOKUP(H34,$Q$1:$V$50,3,FALSE))</f>
        <v>0</v>
      </c>
      <c r="N34" s="104">
        <f t="shared" si="0"/>
        <v>0</v>
      </c>
      <c r="O34" s="105">
        <f t="shared" si="2"/>
        <v>0</v>
      </c>
      <c r="P34" s="66"/>
      <c r="Q34" s="71"/>
      <c r="R34" s="72"/>
      <c r="S34" s="72"/>
      <c r="T34" s="72"/>
      <c r="U34" s="66"/>
      <c r="V34" s="66"/>
    </row>
    <row r="35" spans="1:22" ht="22.5" customHeight="1" thickBot="1" thickTop="1">
      <c r="A35" s="102">
        <v>20</v>
      </c>
      <c r="B35" s="154"/>
      <c r="C35" s="155"/>
      <c r="D35" s="161"/>
      <c r="E35" s="154"/>
      <c r="F35" s="131">
        <f>IF(D35="",0,(VLOOKUP(D35,$Q$1:$V$50,4,FALSE))*E35)</f>
        <v>0</v>
      </c>
      <c r="G35" s="131">
        <f>IF(D35="",0,(VLOOKUP(D35,$Q$1:$V$50,3,FALSE))*E35)</f>
        <v>0</v>
      </c>
      <c r="H35" s="161"/>
      <c r="I35" s="158"/>
      <c r="J35" s="103">
        <f>IF(H35="",0,VLOOKUP(H35,$Q$1:$V$50,4,FALSE))</f>
        <v>0</v>
      </c>
      <c r="K35" s="159"/>
      <c r="L35" s="106">
        <f t="shared" si="1"/>
        <v>0</v>
      </c>
      <c r="M35" s="103">
        <f>IF(H35="",0,VLOOKUP(H35,$Q$1:$V$50,3,FALSE))</f>
        <v>0</v>
      </c>
      <c r="N35" s="104">
        <f t="shared" si="0"/>
        <v>0</v>
      </c>
      <c r="O35" s="105">
        <f t="shared" si="2"/>
        <v>0</v>
      </c>
      <c r="P35" s="66"/>
      <c r="Q35" s="71"/>
      <c r="R35" s="72"/>
      <c r="S35" s="72"/>
      <c r="T35" s="72"/>
      <c r="U35" s="66"/>
      <c r="V35" s="66"/>
    </row>
    <row r="36" spans="1:22" ht="22.5" customHeight="1" thickBot="1" thickTop="1">
      <c r="A36" s="102">
        <v>21</v>
      </c>
      <c r="B36" s="154"/>
      <c r="C36" s="155"/>
      <c r="D36" s="161"/>
      <c r="E36" s="154"/>
      <c r="F36" s="131">
        <f>IF(D36="",0,(VLOOKUP(D36,$Q$1:$V$50,4,FALSE))*E36)</f>
        <v>0</v>
      </c>
      <c r="G36" s="131">
        <f>IF(D36="",0,(VLOOKUP(D36,$Q$1:$V$50,3,FALSE))*E36)</f>
        <v>0</v>
      </c>
      <c r="H36" s="161"/>
      <c r="I36" s="158"/>
      <c r="J36" s="103">
        <f>IF(H36="",0,VLOOKUP(H36,$Q$1:$V$50,4,FALSE))</f>
        <v>0</v>
      </c>
      <c r="K36" s="159"/>
      <c r="L36" s="106">
        <f t="shared" si="1"/>
        <v>0</v>
      </c>
      <c r="M36" s="103">
        <f>IF(H36="",0,VLOOKUP(H36,$Q$1:$V$50,3,FALSE))</f>
        <v>0</v>
      </c>
      <c r="N36" s="104">
        <f t="shared" si="0"/>
        <v>0</v>
      </c>
      <c r="O36" s="105">
        <f t="shared" si="2"/>
        <v>0</v>
      </c>
      <c r="P36" s="66"/>
      <c r="Q36" s="71"/>
      <c r="R36" s="72"/>
      <c r="S36" s="72"/>
      <c r="T36" s="72"/>
      <c r="U36" s="66"/>
      <c r="V36" s="66"/>
    </row>
    <row r="37" spans="1:22" ht="22.5" customHeight="1" thickBot="1" thickTop="1">
      <c r="A37" s="102">
        <v>22</v>
      </c>
      <c r="B37" s="154"/>
      <c r="C37" s="155"/>
      <c r="D37" s="161"/>
      <c r="E37" s="154"/>
      <c r="F37" s="131">
        <f>IF(D37="",0,(VLOOKUP(D37,$Q$1:$V$50,4,FALSE))*E37)</f>
        <v>0</v>
      </c>
      <c r="G37" s="131">
        <f>IF(D37="",0,(VLOOKUP(D37,$Q$1:$V$50,3,FALSE))*E37)</f>
        <v>0</v>
      </c>
      <c r="H37" s="161"/>
      <c r="I37" s="158"/>
      <c r="J37" s="103">
        <f>IF(H37="",0,VLOOKUP(H37,$Q$1:$V$50,4,FALSE))</f>
        <v>0</v>
      </c>
      <c r="K37" s="159"/>
      <c r="L37" s="106">
        <f t="shared" si="1"/>
        <v>0</v>
      </c>
      <c r="M37" s="103">
        <f>IF(H37="",0,VLOOKUP(H37,$Q$1:$V$50,3,FALSE))</f>
        <v>0</v>
      </c>
      <c r="N37" s="104">
        <f t="shared" si="0"/>
        <v>0</v>
      </c>
      <c r="O37" s="105">
        <f t="shared" si="2"/>
        <v>0</v>
      </c>
      <c r="P37" s="66"/>
      <c r="Q37" s="71"/>
      <c r="R37" s="72"/>
      <c r="S37" s="72"/>
      <c r="T37" s="72"/>
      <c r="U37" s="66"/>
      <c r="V37" s="66"/>
    </row>
    <row r="38" spans="1:22" ht="22.5" customHeight="1" thickBot="1" thickTop="1">
      <c r="A38" s="102">
        <v>23</v>
      </c>
      <c r="B38" s="154"/>
      <c r="C38" s="155"/>
      <c r="D38" s="161"/>
      <c r="E38" s="154"/>
      <c r="F38" s="131">
        <f>IF(D38="",0,(VLOOKUP(D38,$Q$1:$V$50,4,FALSE))*E38)</f>
        <v>0</v>
      </c>
      <c r="G38" s="131">
        <f>IF(D38="",0,(VLOOKUP(D38,$Q$1:$V$50,3,FALSE))*E38)</f>
        <v>0</v>
      </c>
      <c r="H38" s="161"/>
      <c r="I38" s="158"/>
      <c r="J38" s="103">
        <f>IF(H38="",0,VLOOKUP(H38,$Q$1:$V$50,4,FALSE))</f>
        <v>0</v>
      </c>
      <c r="K38" s="159"/>
      <c r="L38" s="106">
        <f t="shared" si="1"/>
        <v>0</v>
      </c>
      <c r="M38" s="103">
        <f>IF(H38="",0,VLOOKUP(H38,$Q$1:$V$50,3,FALSE))</f>
        <v>0</v>
      </c>
      <c r="N38" s="104">
        <f t="shared" si="0"/>
        <v>0</v>
      </c>
      <c r="O38" s="105">
        <f t="shared" si="2"/>
        <v>0</v>
      </c>
      <c r="P38" s="66"/>
      <c r="Q38" s="71"/>
      <c r="R38" s="72"/>
      <c r="S38" s="72"/>
      <c r="T38" s="72"/>
      <c r="U38" s="66"/>
      <c r="V38" s="66"/>
    </row>
    <row r="39" spans="1:22" ht="22.5" customHeight="1" thickBot="1" thickTop="1">
      <c r="A39" s="102">
        <v>24</v>
      </c>
      <c r="B39" s="154"/>
      <c r="C39" s="155"/>
      <c r="D39" s="161"/>
      <c r="E39" s="154"/>
      <c r="F39" s="131">
        <f>IF(D39="",0,(VLOOKUP(D39,$Q$1:$V$50,4,FALSE))*E39)</f>
        <v>0</v>
      </c>
      <c r="G39" s="131">
        <f>IF(D39="",0,(VLOOKUP(D39,$Q$1:$V$50,3,FALSE))*E39)</f>
        <v>0</v>
      </c>
      <c r="H39" s="161"/>
      <c r="I39" s="158"/>
      <c r="J39" s="103">
        <f>IF(H39="",0,VLOOKUP(H39,$Q$1:$V$50,4,FALSE))</f>
        <v>0</v>
      </c>
      <c r="K39" s="159"/>
      <c r="L39" s="106">
        <f t="shared" si="1"/>
        <v>0</v>
      </c>
      <c r="M39" s="103">
        <f>IF(H39="",0,VLOOKUP(H39,$Q$1:$V$50,3,FALSE))</f>
        <v>0</v>
      </c>
      <c r="N39" s="104">
        <f t="shared" si="0"/>
        <v>0</v>
      </c>
      <c r="O39" s="105">
        <f t="shared" si="2"/>
        <v>0</v>
      </c>
      <c r="P39" s="66"/>
      <c r="Q39" s="71"/>
      <c r="R39" s="72"/>
      <c r="S39" s="72"/>
      <c r="T39" s="72"/>
      <c r="U39" s="66"/>
      <c r="V39" s="66"/>
    </row>
    <row r="40" spans="1:22" ht="22.5" customHeight="1" thickBot="1" thickTop="1">
      <c r="A40" s="102">
        <v>25</v>
      </c>
      <c r="B40" s="154"/>
      <c r="C40" s="155"/>
      <c r="D40" s="161"/>
      <c r="E40" s="154"/>
      <c r="F40" s="131">
        <f>IF(D40="",0,(VLOOKUP(D40,$Q$1:$V$50,4,FALSE))*E40)</f>
        <v>0</v>
      </c>
      <c r="G40" s="131">
        <f>IF(D40="",0,(VLOOKUP(D40,$Q$1:$V$50,3,FALSE))*E40)</f>
        <v>0</v>
      </c>
      <c r="H40" s="161"/>
      <c r="I40" s="158"/>
      <c r="J40" s="103">
        <f>IF(H40="",0,VLOOKUP(H40,$Q$1:$V$50,4,FALSE))</f>
        <v>0</v>
      </c>
      <c r="K40" s="159"/>
      <c r="L40" s="106">
        <f t="shared" si="1"/>
        <v>0</v>
      </c>
      <c r="M40" s="103">
        <f>IF(H40="",0,VLOOKUP(H40,$Q$1:$V$50,3,FALSE))</f>
        <v>0</v>
      </c>
      <c r="N40" s="104">
        <f t="shared" si="0"/>
        <v>0</v>
      </c>
      <c r="O40" s="105">
        <f t="shared" si="2"/>
        <v>0</v>
      </c>
      <c r="P40" s="66"/>
      <c r="Q40" s="71"/>
      <c r="R40" s="72"/>
      <c r="S40" s="72"/>
      <c r="T40" s="72"/>
      <c r="U40" s="66"/>
      <c r="V40" s="66"/>
    </row>
    <row r="41" spans="1:22" ht="22.5" customHeight="1" thickTop="1">
      <c r="A41" s="107"/>
      <c r="B41" s="107"/>
      <c r="C41" s="107"/>
      <c r="D41" s="108"/>
      <c r="E41" s="107"/>
      <c r="F41" s="107"/>
      <c r="G41" s="107"/>
      <c r="H41" s="63"/>
      <c r="I41" s="108"/>
      <c r="J41" s="109"/>
      <c r="K41" s="109"/>
      <c r="L41" s="109"/>
      <c r="M41" s="109"/>
      <c r="N41" s="109"/>
      <c r="O41" s="110"/>
      <c r="P41" s="66"/>
      <c r="Q41" s="71"/>
      <c r="R41" s="72"/>
      <c r="S41" s="72"/>
      <c r="T41" s="72"/>
      <c r="U41" s="66"/>
      <c r="V41" s="66"/>
    </row>
    <row r="42" spans="1:22" ht="22.5" customHeight="1">
      <c r="A42" s="63"/>
      <c r="B42" s="63"/>
      <c r="C42" s="63"/>
      <c r="D42" s="111"/>
      <c r="E42" s="63"/>
      <c r="F42" s="63"/>
      <c r="G42" s="63"/>
      <c r="H42" s="63"/>
      <c r="I42" s="63"/>
      <c r="J42" s="112"/>
      <c r="K42" s="112"/>
      <c r="L42" s="112"/>
      <c r="M42" s="112"/>
      <c r="N42" s="112"/>
      <c r="O42" s="113"/>
      <c r="P42" s="66"/>
      <c r="Q42" s="71"/>
      <c r="R42" s="72"/>
      <c r="S42" s="72"/>
      <c r="T42" s="72"/>
      <c r="U42" s="66"/>
      <c r="V42" s="66"/>
    </row>
    <row r="43" spans="1:22" ht="22.5" customHeight="1">
      <c r="A43" s="63"/>
      <c r="B43" s="63"/>
      <c r="C43" s="63"/>
      <c r="D43" s="111"/>
      <c r="E43" s="63"/>
      <c r="F43" s="63"/>
      <c r="G43" s="63"/>
      <c r="H43" s="63"/>
      <c r="I43" s="63"/>
      <c r="J43" s="112"/>
      <c r="K43" s="112"/>
      <c r="L43" s="112"/>
      <c r="M43" s="112"/>
      <c r="N43" s="112"/>
      <c r="O43" s="113"/>
      <c r="P43" s="66"/>
      <c r="Q43" s="71"/>
      <c r="R43" s="72"/>
      <c r="S43" s="72"/>
      <c r="T43" s="72"/>
      <c r="U43" s="66"/>
      <c r="V43" s="66"/>
    </row>
    <row r="44" spans="1:22" ht="22.5" customHeight="1">
      <c r="A44" s="63"/>
      <c r="B44" s="63"/>
      <c r="C44" s="63"/>
      <c r="D44" s="111"/>
      <c r="E44" s="63"/>
      <c r="F44" s="63"/>
      <c r="G44" s="63"/>
      <c r="H44" s="63"/>
      <c r="I44" s="63"/>
      <c r="J44" s="112"/>
      <c r="K44" s="112"/>
      <c r="L44" s="112"/>
      <c r="M44" s="112"/>
      <c r="N44" s="112"/>
      <c r="O44" s="113"/>
      <c r="P44" s="66"/>
      <c r="Q44" s="71"/>
      <c r="R44" s="72"/>
      <c r="S44" s="72"/>
      <c r="T44" s="72"/>
      <c r="U44" s="66"/>
      <c r="V44" s="66"/>
    </row>
    <row r="45" spans="1:22" ht="17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5"/>
      <c r="M45" s="66"/>
      <c r="N45" s="65"/>
      <c r="O45" s="66"/>
      <c r="P45" s="66"/>
      <c r="Q45" s="71"/>
      <c r="R45" s="72"/>
      <c r="S45" s="72"/>
      <c r="T45" s="72"/>
      <c r="U45" s="66"/>
      <c r="V45" s="66"/>
    </row>
    <row r="46" spans="1:22" ht="17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5"/>
      <c r="M46" s="66"/>
      <c r="N46" s="65"/>
      <c r="O46" s="66"/>
      <c r="P46" s="66"/>
      <c r="Q46" s="71"/>
      <c r="R46" s="72"/>
      <c r="S46" s="72"/>
      <c r="T46" s="72"/>
      <c r="U46" s="66"/>
      <c r="V46" s="66"/>
    </row>
    <row r="47" spans="1:22" ht="17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5"/>
      <c r="M47" s="66"/>
      <c r="N47" s="65"/>
      <c r="O47" s="66"/>
      <c r="P47" s="66"/>
      <c r="Q47" s="71"/>
      <c r="R47" s="72"/>
      <c r="S47" s="72"/>
      <c r="T47" s="72"/>
      <c r="U47" s="66"/>
      <c r="V47" s="66"/>
    </row>
    <row r="48" spans="1:22" ht="17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5"/>
      <c r="M48" s="66"/>
      <c r="N48" s="65"/>
      <c r="O48" s="66"/>
      <c r="P48" s="66"/>
      <c r="Q48" s="71"/>
      <c r="R48" s="72"/>
      <c r="S48" s="72"/>
      <c r="T48" s="72"/>
      <c r="U48" s="66"/>
      <c r="V48" s="66"/>
    </row>
    <row r="49" spans="1:22" ht="17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5"/>
      <c r="M49" s="66"/>
      <c r="N49" s="65"/>
      <c r="O49" s="66"/>
      <c r="P49" s="66"/>
      <c r="Q49" s="71"/>
      <c r="R49" s="72"/>
      <c r="S49" s="72"/>
      <c r="T49" s="72"/>
      <c r="U49" s="66"/>
      <c r="V49" s="66"/>
    </row>
    <row r="50" spans="1:22" ht="17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5"/>
      <c r="M50" s="66"/>
      <c r="N50" s="65"/>
      <c r="O50" s="66"/>
      <c r="P50" s="66"/>
      <c r="Q50" s="71"/>
      <c r="R50" s="72"/>
      <c r="S50" s="72"/>
      <c r="T50" s="72"/>
      <c r="U50" s="66"/>
      <c r="V50" s="66"/>
    </row>
    <row r="51" spans="1:22" ht="14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5"/>
      <c r="M51" s="66"/>
      <c r="N51" s="65"/>
      <c r="O51" s="66"/>
      <c r="P51" s="66"/>
      <c r="Q51" s="66"/>
      <c r="R51" s="66"/>
      <c r="S51" s="66"/>
      <c r="T51" s="66"/>
      <c r="U51" s="66"/>
      <c r="V51" s="66"/>
    </row>
    <row r="52" spans="1:22" ht="14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5"/>
      <c r="M52" s="66"/>
      <c r="N52" s="65"/>
      <c r="O52" s="66"/>
      <c r="P52" s="66"/>
      <c r="Q52" s="66"/>
      <c r="R52" s="66"/>
      <c r="S52" s="66"/>
      <c r="T52" s="66"/>
      <c r="U52" s="66"/>
      <c r="V52" s="66"/>
    </row>
    <row r="53" spans="1:22" ht="14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5"/>
      <c r="M53" s="66"/>
      <c r="N53" s="65"/>
      <c r="O53" s="66"/>
      <c r="P53" s="66"/>
      <c r="Q53" s="66"/>
      <c r="R53" s="66"/>
      <c r="S53" s="66"/>
      <c r="T53" s="66"/>
      <c r="U53" s="66"/>
      <c r="V53" s="66"/>
    </row>
    <row r="54" spans="1:22" ht="14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5"/>
      <c r="M54" s="66"/>
      <c r="N54" s="65"/>
      <c r="O54" s="66"/>
      <c r="P54" s="66"/>
      <c r="Q54" s="66"/>
      <c r="R54" s="66"/>
      <c r="S54" s="66"/>
      <c r="T54" s="66"/>
      <c r="U54" s="66"/>
      <c r="V54" s="66"/>
    </row>
    <row r="55" spans="1:22" ht="14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5"/>
      <c r="M55" s="66"/>
      <c r="N55" s="65"/>
      <c r="O55" s="66"/>
      <c r="P55" s="66"/>
      <c r="Q55" s="66"/>
      <c r="R55" s="66"/>
      <c r="S55" s="66"/>
      <c r="T55" s="66"/>
      <c r="U55" s="66"/>
      <c r="V55" s="66"/>
    </row>
    <row r="56" spans="1:22" ht="14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5"/>
      <c r="M56" s="66"/>
      <c r="N56" s="65"/>
      <c r="O56" s="66"/>
      <c r="P56" s="66"/>
      <c r="Q56" s="66"/>
      <c r="R56" s="66"/>
      <c r="S56" s="66"/>
      <c r="T56" s="66"/>
      <c r="U56" s="66"/>
      <c r="V56" s="66"/>
    </row>
    <row r="57" spans="1:22" ht="14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5"/>
      <c r="M57" s="66"/>
      <c r="N57" s="65"/>
      <c r="O57" s="66"/>
      <c r="P57" s="66"/>
      <c r="Q57" s="66"/>
      <c r="R57" s="66"/>
      <c r="S57" s="66"/>
      <c r="T57" s="66"/>
      <c r="U57" s="66"/>
      <c r="V57" s="66"/>
    </row>
    <row r="58" spans="1:22" ht="14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5"/>
      <c r="M58" s="66"/>
      <c r="N58" s="65"/>
      <c r="O58" s="66"/>
      <c r="P58" s="66"/>
      <c r="Q58" s="66"/>
      <c r="R58" s="66"/>
      <c r="S58" s="66"/>
      <c r="T58" s="66"/>
      <c r="U58" s="66"/>
      <c r="V58" s="66"/>
    </row>
  </sheetData>
  <sheetProtection/>
  <mergeCells count="5">
    <mergeCell ref="A1:F1"/>
    <mergeCell ref="I1:K1"/>
    <mergeCell ref="H13:O13"/>
    <mergeCell ref="J14:L14"/>
    <mergeCell ref="D14:E14"/>
  </mergeCells>
  <dataValidations count="2">
    <dataValidation type="list" allowBlank="1" showErrorMessage="1" sqref="H16:H40">
      <formula1>$Q$1:$Q$50</formula1>
      <formula2>0</formula2>
    </dataValidation>
    <dataValidation type="list" allowBlank="1" showInputMessage="1" showErrorMessage="1" sqref="D16:D40">
      <formula1>$Q$1:$Q$6</formula1>
    </dataValidation>
  </dataValidation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50"/>
  <sheetViews>
    <sheetView showGridLines="0" showRowColHeaders="0" defaultGridColor="0" zoomScalePageLayoutView="0" colorId="57" workbookViewId="0" topLeftCell="A1">
      <selection activeCell="L11" sqref="L11"/>
    </sheetView>
  </sheetViews>
  <sheetFormatPr defaultColWidth="8.8515625" defaultRowHeight="12.75"/>
  <cols>
    <col min="1" max="1" width="27.7109375" style="0" customWidth="1"/>
    <col min="2" max="4" width="13.421875" style="0" customWidth="1"/>
  </cols>
  <sheetData>
    <row r="1" spans="1:11" s="46" customFormat="1" ht="123" customHeight="1">
      <c r="A1" s="114" t="s">
        <v>52</v>
      </c>
      <c r="B1" s="115" t="s">
        <v>11</v>
      </c>
      <c r="C1" s="115" t="s">
        <v>12</v>
      </c>
      <c r="D1" s="115" t="s">
        <v>13</v>
      </c>
      <c r="E1" s="115" t="s">
        <v>16</v>
      </c>
      <c r="F1" s="115" t="s">
        <v>17</v>
      </c>
      <c r="G1" s="115" t="s">
        <v>18</v>
      </c>
      <c r="H1" s="115" t="s">
        <v>19</v>
      </c>
      <c r="I1" s="115" t="s">
        <v>20</v>
      </c>
      <c r="J1" s="116" t="s">
        <v>53</v>
      </c>
      <c r="K1" s="117" t="s">
        <v>54</v>
      </c>
    </row>
    <row r="2" spans="1:11" ht="20.25" customHeight="1">
      <c r="A2" s="118" t="s">
        <v>55</v>
      </c>
      <c r="B2" s="119">
        <v>2001</v>
      </c>
      <c r="C2" s="119">
        <v>56000</v>
      </c>
      <c r="D2" s="119">
        <v>12000</v>
      </c>
      <c r="E2" s="119">
        <v>87</v>
      </c>
      <c r="F2" s="119">
        <v>19</v>
      </c>
      <c r="G2" s="119">
        <v>410</v>
      </c>
      <c r="H2" s="120">
        <v>3</v>
      </c>
      <c r="I2" s="120">
        <v>2</v>
      </c>
      <c r="J2" s="120">
        <v>0.8</v>
      </c>
      <c r="K2" s="121"/>
    </row>
    <row r="3" spans="1:11" ht="20.25" customHeight="1">
      <c r="A3" s="118" t="s">
        <v>56</v>
      </c>
      <c r="B3" s="119">
        <v>1975</v>
      </c>
      <c r="C3" s="119">
        <v>2000</v>
      </c>
      <c r="D3" s="119">
        <v>0</v>
      </c>
      <c r="E3" s="119"/>
      <c r="F3" s="119">
        <v>20</v>
      </c>
      <c r="G3" s="119">
        <v>10</v>
      </c>
      <c r="H3" s="120"/>
      <c r="I3" s="120"/>
      <c r="J3" s="120"/>
      <c r="K3" s="121">
        <v>2</v>
      </c>
    </row>
    <row r="4" spans="1:11" ht="20.25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20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ht="20.2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0.2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7"/>
    </row>
    <row r="8" spans="1:11" ht="20.2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7"/>
    </row>
    <row r="9" spans="1:11" ht="20.2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20.25" customHeigh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7"/>
    </row>
    <row r="11" spans="1:11" ht="20.25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ht="20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1" ht="20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7"/>
    </row>
    <row r="14" spans="1:11" ht="20.25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1" ht="20.2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7"/>
    </row>
    <row r="16" spans="1:11" ht="20.2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ht="20.25" customHeight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 ht="20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20.2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7"/>
    </row>
    <row r="20" spans="1:11" ht="20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30"/>
    </row>
    <row r="21" spans="1:11" ht="1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2:G45"/>
  <sheetViews>
    <sheetView showGridLines="0" showRowColHeaders="0" zoomScale="80" zoomScaleNormal="80" zoomScalePageLayoutView="0" workbookViewId="0" topLeftCell="A1">
      <selection activeCell="J10" sqref="J10"/>
    </sheetView>
  </sheetViews>
  <sheetFormatPr defaultColWidth="11.421875" defaultRowHeight="12.75"/>
  <sheetData>
    <row r="2" ht="81" customHeight="1">
      <c r="G2" s="143" t="s">
        <v>74</v>
      </c>
    </row>
    <row r="5" ht="12">
      <c r="B5" s="142" t="s">
        <v>65</v>
      </c>
    </row>
    <row r="6" ht="12">
      <c r="C6" t="s">
        <v>66</v>
      </c>
    </row>
    <row r="7" ht="12">
      <c r="D7" t="s">
        <v>80</v>
      </c>
    </row>
    <row r="8" ht="24" customHeight="1">
      <c r="C8" t="s">
        <v>78</v>
      </c>
    </row>
    <row r="9" ht="12.75">
      <c r="D9" t="s">
        <v>77</v>
      </c>
    </row>
    <row r="10" ht="371.25" customHeight="1"/>
    <row r="11" ht="12">
      <c r="B11" s="142" t="s">
        <v>67</v>
      </c>
    </row>
    <row r="23" ht="12">
      <c r="C23" t="s">
        <v>73</v>
      </c>
    </row>
    <row r="24" ht="12">
      <c r="C24" t="s">
        <v>72</v>
      </c>
    </row>
    <row r="26" ht="15">
      <c r="B26" s="141" t="s">
        <v>68</v>
      </c>
    </row>
    <row r="27" ht="12">
      <c r="C27" s="142" t="s">
        <v>79</v>
      </c>
    </row>
    <row r="28" ht="12">
      <c r="D28" t="s">
        <v>70</v>
      </c>
    </row>
    <row r="37" ht="12">
      <c r="C37" s="142" t="s">
        <v>69</v>
      </c>
    </row>
    <row r="38" ht="12">
      <c r="D38" t="s">
        <v>71</v>
      </c>
    </row>
    <row r="44" ht="12">
      <c r="C44" s="142" t="s">
        <v>75</v>
      </c>
    </row>
    <row r="45" ht="12">
      <c r="D45" t="s">
        <v>76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Hannes Erber</cp:lastModifiedBy>
  <cp:lastPrinted>2014-02-22T13:59:55Z</cp:lastPrinted>
  <dcterms:created xsi:type="dcterms:W3CDTF">2011-11-15T16:10:19Z</dcterms:created>
  <dcterms:modified xsi:type="dcterms:W3CDTF">2017-01-01T11:12:45Z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